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f8191b7204e2cda/Kasserer/Årsregnskab/2025/Saldobalance/"/>
    </mc:Choice>
  </mc:AlternateContent>
  <xr:revisionPtr revIDLastSave="8" documentId="8_{F119CDF7-E093-4A00-9BFC-13473D48A61D}" xr6:coauthVersionLast="47" xr6:coauthVersionMax="47" xr10:uidLastSave="{C05D994C-438B-42A3-9627-16C41120644D}"/>
  <bookViews>
    <workbookView xWindow="-110" yWindow="-110" windowWidth="19420" windowHeight="10300" tabRatio="692" activeTab="1" xr2:uid="{00000000-000D-0000-FFFF-FFFF00000000}"/>
  </bookViews>
  <sheets>
    <sheet name="input-ark" sheetId="2" r:id="rId1"/>
    <sheet name="Alle poster" sheetId="1" r:id="rId2"/>
    <sheet name="Udvalg" sheetId="3" r:id="rId3"/>
    <sheet name="IGU" sheetId="4" r:id="rId4"/>
  </sheets>
  <definedNames>
    <definedName name="_xlnm._FilterDatabase" localSheetId="1" hidden="1">'Alle poster'!$A$5:$E$130</definedName>
    <definedName name="_xlnm.Print_Titles" localSheetId="1">'Alle poster'!$1:$2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2" i="1" l="1"/>
  <c r="D3" i="3"/>
  <c r="D140" i="1"/>
  <c r="C140" i="1"/>
  <c r="B140" i="1"/>
  <c r="E116" i="1"/>
  <c r="D116" i="1"/>
  <c r="C116" i="1"/>
  <c r="B116" i="1"/>
  <c r="C138" i="1"/>
  <c r="C29" i="3"/>
  <c r="C28" i="3"/>
  <c r="C25" i="3"/>
  <c r="C26" i="3"/>
  <c r="C27" i="3"/>
  <c r="C24" i="3"/>
  <c r="D29" i="3"/>
  <c r="D28" i="3"/>
  <c r="D25" i="3"/>
  <c r="D26" i="3"/>
  <c r="D27" i="3"/>
  <c r="D24" i="3"/>
  <c r="D22" i="3"/>
  <c r="C22" i="3"/>
  <c r="C13" i="3"/>
  <c r="C14" i="3"/>
  <c r="C15" i="3"/>
  <c r="C16" i="3"/>
  <c r="C17" i="3"/>
  <c r="C18" i="3"/>
  <c r="C19" i="3"/>
  <c r="C20" i="3"/>
  <c r="C21" i="3"/>
  <c r="C12" i="3"/>
  <c r="D13" i="3"/>
  <c r="D14" i="3"/>
  <c r="D15" i="3"/>
  <c r="D16" i="3"/>
  <c r="D17" i="3"/>
  <c r="D18" i="3"/>
  <c r="D19" i="3"/>
  <c r="D20" i="3"/>
  <c r="D21" i="3"/>
  <c r="D12" i="3"/>
  <c r="E29" i="3"/>
  <c r="E28" i="3"/>
  <c r="E25" i="3"/>
  <c r="E26" i="3"/>
  <c r="E27" i="3"/>
  <c r="E24" i="3"/>
  <c r="E22" i="3"/>
  <c r="E13" i="3"/>
  <c r="E14" i="3"/>
  <c r="E15" i="3"/>
  <c r="E16" i="3"/>
  <c r="E17" i="3"/>
  <c r="E18" i="3"/>
  <c r="E19" i="3"/>
  <c r="E20" i="3"/>
  <c r="E21" i="3"/>
  <c r="E12" i="3"/>
  <c r="E6" i="3"/>
  <c r="E7" i="3"/>
  <c r="E8" i="3"/>
  <c r="E9" i="3"/>
  <c r="E10" i="3"/>
  <c r="E30" i="3"/>
  <c r="E5" i="3"/>
  <c r="D6" i="3"/>
  <c r="D7" i="3"/>
  <c r="D8" i="3"/>
  <c r="D9" i="3"/>
  <c r="D10" i="3"/>
  <c r="D30" i="3"/>
  <c r="D32" i="3"/>
  <c r="D33" i="3"/>
  <c r="D34" i="3"/>
  <c r="D35" i="3"/>
  <c r="D37" i="3"/>
  <c r="D38" i="3"/>
  <c r="D39" i="3"/>
  <c r="D40" i="3"/>
  <c r="D41" i="3"/>
  <c r="D42" i="3"/>
  <c r="D5" i="3"/>
  <c r="C6" i="3"/>
  <c r="C7" i="3"/>
  <c r="C8" i="3"/>
  <c r="C9" i="3"/>
  <c r="C10" i="3"/>
  <c r="C30" i="3"/>
  <c r="C32" i="3"/>
  <c r="C33" i="3"/>
  <c r="C34" i="3"/>
  <c r="C35" i="3"/>
  <c r="C37" i="3"/>
  <c r="C38" i="3"/>
  <c r="C39" i="3"/>
  <c r="C40" i="3"/>
  <c r="C41" i="3"/>
  <c r="C42" i="3"/>
  <c r="C5" i="3"/>
  <c r="C3" i="3" s="1"/>
  <c r="C2" i="3"/>
  <c r="B40" i="3"/>
  <c r="B41" i="3"/>
  <c r="B42" i="3"/>
  <c r="C139" i="1"/>
  <c r="E2" i="3"/>
  <c r="C40" i="1"/>
  <c r="C34" i="1"/>
  <c r="D94" i="1"/>
  <c r="C126" i="1"/>
  <c r="D26" i="1"/>
  <c r="C137" i="1"/>
  <c r="C141" i="1"/>
  <c r="B39" i="3"/>
  <c r="C7" i="4"/>
  <c r="B7" i="4"/>
  <c r="B13" i="3"/>
  <c r="E29" i="1"/>
  <c r="D29" i="1"/>
  <c r="C29" i="1"/>
  <c r="B29" i="1"/>
  <c r="C94" i="1"/>
  <c r="D136" i="1"/>
  <c r="D137" i="1"/>
  <c r="D138" i="1"/>
  <c r="D139" i="1"/>
  <c r="D141" i="1"/>
  <c r="D142" i="1"/>
  <c r="B138" i="1"/>
  <c r="D2" i="3" l="1"/>
  <c r="B35" i="3"/>
  <c r="B32" i="3"/>
  <c r="E128" i="1"/>
  <c r="E126" i="1"/>
  <c r="E125" i="1"/>
  <c r="E124" i="1"/>
  <c r="E123" i="1"/>
  <c r="E122" i="1"/>
  <c r="E121" i="1"/>
  <c r="E120" i="1"/>
  <c r="E117" i="1"/>
  <c r="E115" i="1"/>
  <c r="E114" i="1"/>
  <c r="E113" i="1"/>
  <c r="E112" i="1"/>
  <c r="E111" i="1"/>
  <c r="E110" i="1"/>
  <c r="E109" i="1"/>
  <c r="E106" i="1"/>
  <c r="E105" i="1"/>
  <c r="E104" i="1"/>
  <c r="E101" i="1"/>
  <c r="E100" i="1"/>
  <c r="E99" i="1"/>
  <c r="E98" i="1"/>
  <c r="E94" i="1"/>
  <c r="E92" i="1"/>
  <c r="E91" i="1"/>
  <c r="E90" i="1"/>
  <c r="E89" i="1"/>
  <c r="E86" i="1"/>
  <c r="E85" i="1"/>
  <c r="E84" i="1"/>
  <c r="E83" i="1"/>
  <c r="E80" i="1"/>
  <c r="E79" i="1"/>
  <c r="E78" i="1"/>
  <c r="E77" i="1"/>
  <c r="E76" i="1"/>
  <c r="E73" i="1"/>
  <c r="E72" i="1"/>
  <c r="E71" i="1"/>
  <c r="E70" i="1"/>
  <c r="E69" i="1"/>
  <c r="E66" i="1"/>
  <c r="E65" i="1"/>
  <c r="E64" i="1"/>
  <c r="E63" i="1"/>
  <c r="E62" i="1"/>
  <c r="E61" i="1"/>
  <c r="E60" i="1"/>
  <c r="E57" i="1"/>
  <c r="E56" i="1"/>
  <c r="E55" i="1"/>
  <c r="E54" i="1"/>
  <c r="E53" i="1"/>
  <c r="E52" i="1"/>
  <c r="E51" i="1"/>
  <c r="E48" i="1"/>
  <c r="E47" i="1"/>
  <c r="E46" i="1"/>
  <c r="E45" i="1"/>
  <c r="E44" i="1"/>
  <c r="E41" i="1"/>
  <c r="E40" i="1"/>
  <c r="E39" i="1"/>
  <c r="E38" i="1"/>
  <c r="E37" i="1"/>
  <c r="E36" i="1"/>
  <c r="E35" i="1"/>
  <c r="E34" i="1"/>
  <c r="E31" i="1"/>
  <c r="E30" i="1"/>
  <c r="E28" i="1"/>
  <c r="E27" i="1"/>
  <c r="E26" i="1"/>
  <c r="E23" i="1"/>
  <c r="E22" i="1"/>
  <c r="E21" i="1"/>
  <c r="E20" i="1"/>
  <c r="E19" i="1"/>
  <c r="E18" i="1"/>
  <c r="E17" i="1"/>
  <c r="E15" i="1"/>
  <c r="E14" i="1"/>
  <c r="E13" i="1"/>
  <c r="E10" i="1"/>
  <c r="E9" i="1"/>
  <c r="E8" i="1"/>
  <c r="E7" i="1"/>
  <c r="E6" i="1"/>
  <c r="E5" i="1"/>
  <c r="D133" i="1"/>
  <c r="D132" i="1"/>
  <c r="D131" i="1"/>
  <c r="D128" i="1"/>
  <c r="D126" i="1"/>
  <c r="D125" i="1"/>
  <c r="D124" i="1"/>
  <c r="D123" i="1"/>
  <c r="D122" i="1"/>
  <c r="D121" i="1"/>
  <c r="D120" i="1"/>
  <c r="D117" i="1"/>
  <c r="D115" i="1"/>
  <c r="D114" i="1"/>
  <c r="D113" i="1"/>
  <c r="D112" i="1"/>
  <c r="D111" i="1"/>
  <c r="D110" i="1"/>
  <c r="D109" i="1"/>
  <c r="D106" i="1"/>
  <c r="D105" i="1"/>
  <c r="D104" i="1"/>
  <c r="D101" i="1"/>
  <c r="D100" i="1"/>
  <c r="D99" i="1"/>
  <c r="D98" i="1"/>
  <c r="D92" i="1"/>
  <c r="D91" i="1"/>
  <c r="D90" i="1"/>
  <c r="D89" i="1"/>
  <c r="D86" i="1"/>
  <c r="D85" i="1"/>
  <c r="D84" i="1"/>
  <c r="D83" i="1"/>
  <c r="D80" i="1"/>
  <c r="D79" i="1"/>
  <c r="D78" i="1"/>
  <c r="D77" i="1"/>
  <c r="D76" i="1"/>
  <c r="D73" i="1"/>
  <c r="D72" i="1"/>
  <c r="D71" i="1"/>
  <c r="D70" i="1"/>
  <c r="D69" i="1"/>
  <c r="D66" i="1"/>
  <c r="D65" i="1"/>
  <c r="D64" i="1"/>
  <c r="D63" i="1"/>
  <c r="D62" i="1"/>
  <c r="D61" i="1"/>
  <c r="D60" i="1"/>
  <c r="D57" i="1"/>
  <c r="D56" i="1"/>
  <c r="D55" i="1"/>
  <c r="D54" i="1"/>
  <c r="D53" i="1"/>
  <c r="D52" i="1"/>
  <c r="D51" i="1"/>
  <c r="D48" i="1"/>
  <c r="D47" i="1"/>
  <c r="D46" i="1"/>
  <c r="D45" i="1"/>
  <c r="D44" i="1"/>
  <c r="D41" i="1"/>
  <c r="D40" i="1"/>
  <c r="D39" i="1"/>
  <c r="D38" i="1"/>
  <c r="D37" i="1"/>
  <c r="D36" i="1"/>
  <c r="D35" i="1"/>
  <c r="D34" i="1"/>
  <c r="D31" i="1"/>
  <c r="D30" i="1"/>
  <c r="D28" i="1"/>
  <c r="D27" i="1"/>
  <c r="D23" i="1"/>
  <c r="D22" i="1"/>
  <c r="D21" i="1"/>
  <c r="D20" i="1"/>
  <c r="D19" i="1"/>
  <c r="D18" i="1"/>
  <c r="D17" i="1"/>
  <c r="D15" i="1"/>
  <c r="D14" i="1"/>
  <c r="D13" i="1"/>
  <c r="D10" i="1"/>
  <c r="D9" i="1"/>
  <c r="D8" i="1"/>
  <c r="D7" i="1"/>
  <c r="D6" i="1"/>
  <c r="D5" i="1"/>
  <c r="C136" i="1"/>
  <c r="C133" i="1"/>
  <c r="C132" i="1"/>
  <c r="C131" i="1"/>
  <c r="C128" i="1"/>
  <c r="C125" i="1"/>
  <c r="C124" i="1"/>
  <c r="C123" i="1"/>
  <c r="C122" i="1"/>
  <c r="C121" i="1"/>
  <c r="C120" i="1"/>
  <c r="C117" i="1"/>
  <c r="C115" i="1"/>
  <c r="C114" i="1"/>
  <c r="C113" i="1"/>
  <c r="C112" i="1"/>
  <c r="C111" i="1"/>
  <c r="C110" i="1"/>
  <c r="C109" i="1"/>
  <c r="C106" i="1"/>
  <c r="C105" i="1"/>
  <c r="C104" i="1"/>
  <c r="C101" i="1"/>
  <c r="C100" i="1"/>
  <c r="C99" i="1"/>
  <c r="C98" i="1"/>
  <c r="C92" i="1"/>
  <c r="C91" i="1"/>
  <c r="C90" i="1"/>
  <c r="C89" i="1"/>
  <c r="C86" i="1"/>
  <c r="C85" i="1"/>
  <c r="C84" i="1"/>
  <c r="C83" i="1"/>
  <c r="C80" i="1"/>
  <c r="C79" i="1"/>
  <c r="C78" i="1"/>
  <c r="C77" i="1"/>
  <c r="C76" i="1"/>
  <c r="C73" i="1"/>
  <c r="C72" i="1"/>
  <c r="C71" i="1"/>
  <c r="C70" i="1"/>
  <c r="C69" i="1"/>
  <c r="C66" i="1"/>
  <c r="C65" i="1"/>
  <c r="C64" i="1"/>
  <c r="C63" i="1"/>
  <c r="C62" i="1"/>
  <c r="C61" i="1"/>
  <c r="C60" i="1"/>
  <c r="C57" i="1"/>
  <c r="C56" i="1"/>
  <c r="C55" i="1"/>
  <c r="C54" i="1"/>
  <c r="C53" i="1"/>
  <c r="C52" i="1"/>
  <c r="C51" i="1"/>
  <c r="C48" i="1"/>
  <c r="C47" i="1"/>
  <c r="C46" i="1"/>
  <c r="C45" i="1"/>
  <c r="C44" i="1"/>
  <c r="C41" i="1"/>
  <c r="C39" i="1"/>
  <c r="C38" i="1"/>
  <c r="C37" i="1"/>
  <c r="C36" i="1"/>
  <c r="C35" i="1"/>
  <c r="C31" i="1"/>
  <c r="C30" i="1"/>
  <c r="C28" i="1"/>
  <c r="C27" i="1"/>
  <c r="C26" i="1"/>
  <c r="C23" i="1"/>
  <c r="C22" i="1"/>
  <c r="C21" i="1"/>
  <c r="C20" i="1"/>
  <c r="C19" i="1"/>
  <c r="C18" i="1"/>
  <c r="C17" i="1"/>
  <c r="C15" i="1"/>
  <c r="C14" i="1"/>
  <c r="C13" i="1"/>
  <c r="C10" i="1"/>
  <c r="C9" i="1"/>
  <c r="C8" i="1"/>
  <c r="C7" i="1"/>
  <c r="C6" i="1"/>
  <c r="C5" i="1"/>
  <c r="C3" i="1" s="1"/>
  <c r="B38" i="3"/>
  <c r="B37" i="3"/>
  <c r="B33" i="3"/>
  <c r="B34" i="3"/>
  <c r="B6" i="3"/>
  <c r="B7" i="3"/>
  <c r="B8" i="3"/>
  <c r="B9" i="3"/>
  <c r="B5" i="1"/>
  <c r="B114" i="1"/>
  <c r="B142" i="1" l="1"/>
  <c r="B141" i="1"/>
  <c r="B139" i="1"/>
  <c r="B137" i="1"/>
  <c r="B136" i="1"/>
  <c r="B135" i="1"/>
  <c r="B133" i="1"/>
  <c r="B132" i="1"/>
  <c r="B131" i="1"/>
  <c r="B130" i="1"/>
  <c r="B128" i="1"/>
  <c r="B126" i="1"/>
  <c r="B125" i="1"/>
  <c r="B124" i="1"/>
  <c r="B123" i="1"/>
  <c r="B122" i="1"/>
  <c r="B121" i="1"/>
  <c r="B120" i="1"/>
  <c r="B119" i="1"/>
  <c r="B117" i="1"/>
  <c r="B115" i="1"/>
  <c r="B113" i="1"/>
  <c r="B112" i="1"/>
  <c r="B111" i="1"/>
  <c r="B110" i="1"/>
  <c r="B109" i="1"/>
  <c r="B108" i="1"/>
  <c r="B106" i="1"/>
  <c r="B105" i="1"/>
  <c r="B104" i="1"/>
  <c r="B103" i="1"/>
  <c r="B101" i="1"/>
  <c r="B100" i="1"/>
  <c r="B99" i="1"/>
  <c r="B98" i="1"/>
  <c r="B97" i="1"/>
  <c r="B96" i="1"/>
  <c r="B94" i="1"/>
  <c r="B92" i="1"/>
  <c r="B91" i="1"/>
  <c r="B90" i="1"/>
  <c r="B89" i="1"/>
  <c r="B88" i="1"/>
  <c r="B86" i="1"/>
  <c r="B85" i="1"/>
  <c r="B84" i="1"/>
  <c r="B83" i="1"/>
  <c r="B82" i="1"/>
  <c r="B80" i="1"/>
  <c r="B79" i="1"/>
  <c r="B78" i="1"/>
  <c r="B77" i="1"/>
  <c r="B76" i="1"/>
  <c r="B75" i="1"/>
  <c r="B73" i="1"/>
  <c r="B72" i="1"/>
  <c r="B71" i="1"/>
  <c r="B70" i="1"/>
  <c r="B69" i="1"/>
  <c r="B68" i="1"/>
  <c r="B66" i="1"/>
  <c r="B65" i="1"/>
  <c r="B64" i="1"/>
  <c r="B63" i="1"/>
  <c r="B62" i="1"/>
  <c r="B61" i="1"/>
  <c r="B60" i="1"/>
  <c r="B59" i="1"/>
  <c r="B57" i="1"/>
  <c r="B56" i="1"/>
  <c r="B55" i="1"/>
  <c r="B54" i="1"/>
  <c r="B53" i="1"/>
  <c r="B52" i="1"/>
  <c r="B51" i="1"/>
  <c r="B50" i="1"/>
  <c r="B48" i="1"/>
  <c r="B47" i="1"/>
  <c r="B46" i="1"/>
  <c r="B45" i="1"/>
  <c r="B44" i="1"/>
  <c r="B43" i="1"/>
  <c r="B41" i="1"/>
  <c r="B40" i="1"/>
  <c r="B39" i="1"/>
  <c r="B38" i="1"/>
  <c r="B37" i="1"/>
  <c r="B36" i="1"/>
  <c r="B35" i="1"/>
  <c r="B34" i="1"/>
  <c r="B33" i="1"/>
  <c r="B31" i="1"/>
  <c r="B30" i="1"/>
  <c r="B28" i="1"/>
  <c r="B27" i="1"/>
  <c r="B26" i="1"/>
  <c r="B25" i="1"/>
  <c r="B23" i="1"/>
  <c r="B22" i="1"/>
  <c r="B21" i="1"/>
  <c r="B20" i="1"/>
  <c r="B19" i="1"/>
  <c r="B18" i="1"/>
  <c r="B17" i="1"/>
  <c r="B16" i="1"/>
  <c r="B15" i="1"/>
  <c r="B14" i="1"/>
  <c r="B13" i="1"/>
  <c r="B12" i="1"/>
  <c r="B10" i="1"/>
  <c r="B9" i="1"/>
  <c r="B8" i="1"/>
  <c r="B7" i="1"/>
  <c r="B6" i="1"/>
  <c r="C9" i="4" l="1"/>
  <c r="B9" i="4"/>
  <c r="C8" i="4"/>
  <c r="B8" i="4"/>
  <c r="C6" i="4"/>
  <c r="B6" i="4"/>
  <c r="C5" i="4"/>
  <c r="B5" i="4"/>
  <c r="C4" i="4"/>
  <c r="B4" i="4"/>
  <c r="B26" i="3" l="1"/>
  <c r="B30" i="3"/>
  <c r="B29" i="3"/>
  <c r="B28" i="3"/>
  <c r="B27" i="3"/>
  <c r="B22" i="3"/>
  <c r="B23" i="3"/>
  <c r="B24" i="3"/>
  <c r="B25" i="3"/>
  <c r="B17" i="3"/>
  <c r="B18" i="3"/>
  <c r="B19" i="3"/>
  <c r="B20" i="3"/>
  <c r="B21" i="3"/>
  <c r="B12" i="3"/>
  <c r="B14" i="3"/>
  <c r="B15" i="3"/>
  <c r="B16" i="3"/>
  <c r="B10" i="3"/>
  <c r="B11" i="3"/>
  <c r="B5" i="3"/>
</calcChain>
</file>

<file path=xl/sharedStrings.xml><?xml version="1.0" encoding="utf-8"?>
<sst xmlns="http://schemas.openxmlformats.org/spreadsheetml/2006/main" count="156" uniqueCount="129">
  <si>
    <t>Indtægter</t>
  </si>
  <si>
    <t>Regnskab</t>
  </si>
  <si>
    <t>Debitor - Tilgodehavende</t>
  </si>
  <si>
    <t>AL - Drift konto</t>
  </si>
  <si>
    <t>Aktiver i alt</t>
  </si>
  <si>
    <t>Passiver</t>
  </si>
  <si>
    <t>Egenkapital - Årets start</t>
  </si>
  <si>
    <t>Overført årets resultat</t>
  </si>
  <si>
    <t>Kreditor - Gæld</t>
  </si>
  <si>
    <t>Passiver i alt</t>
  </si>
  <si>
    <t>Aktiver</t>
  </si>
  <si>
    <t>Kasserer - Lorents Nielsen</t>
  </si>
  <si>
    <t>Navn</t>
  </si>
  <si>
    <t>Total</t>
  </si>
  <si>
    <t>Sidste år</t>
  </si>
  <si>
    <t>Afvigelse</t>
  </si>
  <si>
    <t>Budget</t>
  </si>
  <si>
    <t>Difference</t>
  </si>
  <si>
    <t>IGU - Regnskab</t>
  </si>
  <si>
    <t>Revisor - Laila Knudsen DcH Nordborg</t>
  </si>
  <si>
    <t>Revisor - Dorte Sibbesen DcH Nordborg</t>
  </si>
  <si>
    <t>Kredskontingent</t>
  </si>
  <si>
    <t>Kurser for hundeførere</t>
  </si>
  <si>
    <t>Efteruddannelse af lokalforeningsinstruktører</t>
  </si>
  <si>
    <t>IGU</t>
  </si>
  <si>
    <t>Manglende afbud fra lokalforeningerne</t>
  </si>
  <si>
    <t>Salg af hundeførermærker</t>
  </si>
  <si>
    <t>Renter</t>
  </si>
  <si>
    <t>Indtægter i alt</t>
  </si>
  <si>
    <t>Udgifter</t>
  </si>
  <si>
    <t>KørselsApp til Kreds 4</t>
  </si>
  <si>
    <t>Appkvitteringer til Kreds 4</t>
  </si>
  <si>
    <t>Udgifter fra Klubmodul-App</t>
  </si>
  <si>
    <t>Uddannelsesudvalget</t>
  </si>
  <si>
    <t>Indtægter fra hundeførere</t>
  </si>
  <si>
    <t>Kurser og møder for kredsinstruktørere</t>
  </si>
  <si>
    <t>Indtægter fra lokalforeninger</t>
  </si>
  <si>
    <t>Uddannelsesudvalget i alt</t>
  </si>
  <si>
    <t>Indtægter fra lokalforeningerne</t>
  </si>
  <si>
    <t>Materialer og andre udgifter</t>
  </si>
  <si>
    <t xml:space="preserve">Uddannelse af nye dommere </t>
  </si>
  <si>
    <t>Sporlægger</t>
  </si>
  <si>
    <t>Udgifter til konkurrencer</t>
  </si>
  <si>
    <t>Tilskud til Eliteturnering</t>
  </si>
  <si>
    <t>Materialer - Pokaler og andet</t>
  </si>
  <si>
    <t>Agility- og hoopersudvalget</t>
  </si>
  <si>
    <t>Uddannelse af nye dommere</t>
  </si>
  <si>
    <t>Materialer - Pokaler - Guldhund</t>
  </si>
  <si>
    <t>Agility og hoopersudvalget i alt</t>
  </si>
  <si>
    <t>Rallyudvalget</t>
  </si>
  <si>
    <t>Drift af rallyudvalet</t>
  </si>
  <si>
    <t>Events for medlemmer</t>
  </si>
  <si>
    <t>Rallyudvalget i alt</t>
  </si>
  <si>
    <t>Noseworkudvalget</t>
  </si>
  <si>
    <t>Drift af noseworkudvalget</t>
  </si>
  <si>
    <t>Noseworkudvalget i alt</t>
  </si>
  <si>
    <t>Nordiskudvalg</t>
  </si>
  <si>
    <t>Drift af Nordiskudvalg</t>
  </si>
  <si>
    <t>Uddannelse og efteruddannelse</t>
  </si>
  <si>
    <t>Udgifter til konkurrencer - Dm i Nordisk</t>
  </si>
  <si>
    <t>Nordiskudvalg i alt</t>
  </si>
  <si>
    <t>Brugshundeudvalget</t>
  </si>
  <si>
    <t>Drift af brugshundeudvalget</t>
  </si>
  <si>
    <t>Brugshundeudvalget i alt</t>
  </si>
  <si>
    <t>Konsulentudvalget</t>
  </si>
  <si>
    <t>Drift af konsulentudvalget</t>
  </si>
  <si>
    <t>Materialer - Andre udgifter</t>
  </si>
  <si>
    <t>Konsulenttjenesten i alt</t>
  </si>
  <si>
    <t>Eftersøgningsudvalget</t>
  </si>
  <si>
    <t>Drift af eftersøgningsudvalget</t>
  </si>
  <si>
    <t>Andre udgifter</t>
  </si>
  <si>
    <t>Eftersøgningsudvalget i alt</t>
  </si>
  <si>
    <t>Udvalgene i alt</t>
  </si>
  <si>
    <t>Kurser og efteruddannelse</t>
  </si>
  <si>
    <t>Forplejning og materialer</t>
  </si>
  <si>
    <t>Honorar og kørsel til instruktører</t>
  </si>
  <si>
    <t>Kørsel til kursister</t>
  </si>
  <si>
    <t>Kurser og efteruddannelse i alt</t>
  </si>
  <si>
    <t>Forretningsudvalget</t>
  </si>
  <si>
    <t>Møder - Forplejning</t>
  </si>
  <si>
    <t>Dm - Event</t>
  </si>
  <si>
    <t>Kreds 4 Event</t>
  </si>
  <si>
    <t>Forretningsudvalget i alt</t>
  </si>
  <si>
    <t>-</t>
  </si>
  <si>
    <t>Administration og drift</t>
  </si>
  <si>
    <t>Udgifter til drift</t>
  </si>
  <si>
    <t>IT-udstye og lignende</t>
  </si>
  <si>
    <t>Renter og gebyr til banker og Nets</t>
  </si>
  <si>
    <t>Til diverse udlæg</t>
  </si>
  <si>
    <t>Administration og drift i alt</t>
  </si>
  <si>
    <t>Kredsbestyrelsen i alt</t>
  </si>
  <si>
    <t>Udgifter i alt</t>
  </si>
  <si>
    <t>.</t>
  </si>
  <si>
    <t>Andre indtægter</t>
  </si>
  <si>
    <t>Kredsbestyrelsen</t>
  </si>
  <si>
    <t>Efteruddannelse - Dommermøder</t>
  </si>
  <si>
    <t>Udgifter til Kredsbestyrelse- og kredsråd</t>
  </si>
  <si>
    <t>DcH-programudvalget</t>
  </si>
  <si>
    <t>Pokaler/Gaver/materialer og andet</t>
  </si>
  <si>
    <t>DcH-programudvalget i alt</t>
  </si>
  <si>
    <t>Forplejning til Kredsrådsmøderne</t>
  </si>
  <si>
    <t>Kørsel til lokalforeningerne</t>
  </si>
  <si>
    <t>Kørsel til forretningsudvalget</t>
  </si>
  <si>
    <t>Wildcard til IGU</t>
  </si>
  <si>
    <t>Konto</t>
  </si>
  <si>
    <t>Åbne</t>
  </si>
  <si>
    <t>Total inkl. åbne</t>
  </si>
  <si>
    <t>Aktuel dato</t>
  </si>
  <si>
    <t>Gaver m. m.</t>
  </si>
  <si>
    <t>Forplejning</t>
  </si>
  <si>
    <t>Kørsel</t>
  </si>
  <si>
    <t>IGU i alt</t>
  </si>
  <si>
    <t>Beklædning-udstyr</t>
  </si>
  <si>
    <t>Medlemmer</t>
  </si>
  <si>
    <t>Drift af uddannelsesudvalget</t>
  </si>
  <si>
    <t>Honorar</t>
  </si>
  <si>
    <t>Drift af DcH-Programudvalget</t>
  </si>
  <si>
    <t>Drift af agility-hoopersudvalget</t>
  </si>
  <si>
    <t>Årets resultat</t>
  </si>
  <si>
    <t>Årsregnskab 2025</t>
  </si>
  <si>
    <t>Budget 2025</t>
  </si>
  <si>
    <t>Revideret ??.  januar 2026</t>
  </si>
  <si>
    <t>Revideret ??. januar 2026</t>
  </si>
  <si>
    <t>Årsregnskab - 2025</t>
  </si>
  <si>
    <t>Kredsbestyrelse- og kredsrådsrådsmøder</t>
  </si>
  <si>
    <t>Hensættes til Dm i Kreds 4</t>
  </si>
  <si>
    <t>Pulje til Kurser, uddannelse m.m.</t>
  </si>
  <si>
    <t>Pulje til afvikling af Dm i Kreds 4</t>
  </si>
  <si>
    <t>Årets resultat per 14.10.2025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</si>
</sst>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4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indexed="64"/>
      <name val="Arial"/>
      <family val="2"/>
    </font>
    <font>
      <sz val="10"/>
      <color indexed="8"/>
      <name val="Arial"/>
      <family val="2"/>
    </font>
    <font>
      <sz val="10"/>
      <color indexed="0"/>
      <name val="Arial"/>
      <family val="2"/>
    </font>
    <font>
      <sz val="10"/>
      <color indexed="8"/>
      <name val="Arial"/>
      <family val="2"/>
    </font>
    <font>
      <sz val="10"/>
      <color indexed="64"/>
      <name val="Arial"/>
      <family val="2"/>
    </font>
    <font>
      <sz val="10"/>
      <color indexed="0"/>
      <name val="Arial"/>
      <family val="2"/>
    </font>
    <font>
      <sz val="10"/>
      <color indexed="8"/>
      <name val="Arial"/>
      <family val="2"/>
    </font>
    <font>
      <sz val="10"/>
      <color indexed="64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FF0000"/>
      <name val="Calibri"/>
      <family val="2"/>
      <scheme val="minor"/>
    </font>
    <font>
      <b/>
      <sz val="14"/>
      <color rgb="FF000000"/>
      <name val="Arial"/>
      <family val="2"/>
    </font>
    <font>
      <b/>
      <sz val="13.5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Verdana"/>
      <family val="2"/>
    </font>
    <font>
      <b/>
      <sz val="10"/>
      <color indexed="8"/>
      <name val="Verdana"/>
      <family val="2"/>
    </font>
    <font>
      <b/>
      <sz val="10"/>
      <color theme="1"/>
      <name val="Verdana"/>
      <family val="2"/>
    </font>
    <font>
      <b/>
      <sz val="11"/>
      <color rgb="FF000000"/>
      <name val="Verdana"/>
      <family val="2"/>
    </font>
    <font>
      <b/>
      <sz val="10"/>
      <color rgb="FF000000"/>
      <name val="Verdana"/>
      <family val="2"/>
    </font>
    <font>
      <b/>
      <sz val="12"/>
      <color indexed="8"/>
      <name val="Verdana"/>
      <family val="2"/>
    </font>
    <font>
      <b/>
      <sz val="10"/>
      <color rgb="FF000000"/>
      <name val="Arial"/>
      <family val="2"/>
    </font>
    <font>
      <sz val="11"/>
      <color theme="1"/>
      <name val="Verdana"/>
      <family val="2"/>
    </font>
    <font>
      <sz val="11"/>
      <color rgb="FF000000"/>
      <name val="Calibri"/>
      <family val="2"/>
    </font>
    <font>
      <sz val="10"/>
      <color indexed="8"/>
      <name val="Verdana"/>
      <family val="2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82"/>
        <bgColor indexed="64"/>
      </patternFill>
    </fill>
    <fill>
      <patternFill patternType="solid">
        <fgColor rgb="FFC8FFFF"/>
        <bgColor indexed="64"/>
      </patternFill>
    </fill>
    <fill>
      <patternFill patternType="solid">
        <fgColor rgb="FFC8FFC8"/>
        <bgColor indexed="64"/>
      </patternFill>
    </fill>
    <fill>
      <patternFill patternType="solid">
        <fgColor rgb="FFFFFFC8"/>
        <bgColor indexed="64"/>
      </patternFill>
    </fill>
    <fill>
      <patternFill patternType="solid">
        <fgColor rgb="FFD2F0DC"/>
        <bgColor indexed="64"/>
      </patternFill>
    </fill>
    <fill>
      <patternFill patternType="solid">
        <fgColor rgb="FFE6E68C"/>
        <bgColor indexed="64"/>
      </patternFill>
    </fill>
    <fill>
      <patternFill patternType="solid">
        <fgColor rgb="FFFFE6E6"/>
        <bgColor indexed="64"/>
      </patternFill>
    </fill>
    <fill>
      <patternFill patternType="solid">
        <fgColor rgb="FFC8E6E6"/>
        <bgColor indexed="64"/>
      </patternFill>
    </fill>
    <fill>
      <patternFill patternType="solid">
        <fgColor rgb="FFD2DCAA"/>
        <bgColor indexed="64"/>
      </patternFill>
    </fill>
    <fill>
      <patternFill patternType="solid">
        <fgColor rgb="FFFFC8FF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4">
    <xf numFmtId="0" fontId="0" fillId="0" borderId="0"/>
    <xf numFmtId="0" fontId="2" fillId="0" borderId="0"/>
    <xf numFmtId="0" fontId="3" fillId="0" borderId="0" applyNumberFormat="0" applyFont="0" applyFill="0" applyBorder="0" applyAlignment="0" applyProtection="0">
      <alignment vertical="top"/>
      <protection locked="0"/>
    </xf>
    <xf numFmtId="0" fontId="4" fillId="0" borderId="0" applyNumberFormat="0" applyFont="0" applyFill="0" applyBorder="0" applyAlignment="0" applyProtection="0">
      <alignment vertical="top"/>
      <protection locked="0"/>
    </xf>
    <xf numFmtId="0" fontId="5" fillId="0" borderId="0" applyNumberFormat="0" applyFont="0" applyFill="0" applyBorder="0" applyAlignment="0" applyProtection="0">
      <alignment vertical="top"/>
      <protection locked="0"/>
    </xf>
    <xf numFmtId="0" fontId="6" fillId="0" borderId="0" applyNumberFormat="0" applyFont="0" applyFill="0" applyBorder="0" applyAlignment="0" applyProtection="0">
      <alignment vertical="top"/>
      <protection locked="0"/>
    </xf>
    <xf numFmtId="0" fontId="7" fillId="0" borderId="0" applyNumberFormat="0" applyFont="0" applyFill="0" applyBorder="0" applyAlignment="0" applyProtection="0">
      <alignment vertical="top"/>
      <protection locked="0"/>
    </xf>
    <xf numFmtId="0" fontId="8" fillId="0" borderId="0" applyNumberFormat="0" applyFont="0" applyFill="0" applyBorder="0" applyAlignment="0" applyProtection="0">
      <alignment vertical="top"/>
      <protection locked="0"/>
    </xf>
    <xf numFmtId="0" fontId="9" fillId="0" borderId="0" applyNumberFormat="0" applyFont="0" applyFill="0" applyBorder="0" applyAlignment="0" applyProtection="0">
      <alignment vertical="top"/>
      <protection locked="0"/>
    </xf>
    <xf numFmtId="0" fontId="10" fillId="0" borderId="0" applyNumberFormat="0" applyFont="0" applyFill="0" applyBorder="0" applyAlignment="0" applyProtection="0">
      <alignment vertical="top"/>
      <protection locked="0"/>
    </xf>
    <xf numFmtId="0" fontId="13" fillId="0" borderId="0"/>
    <xf numFmtId="0" fontId="14" fillId="0" borderId="0"/>
    <xf numFmtId="0" fontId="18" fillId="0" borderId="0" applyNumberFormat="0" applyFill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23" fillId="3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5" applyNumberFormat="0" applyAlignment="0" applyProtection="0"/>
    <xf numFmtId="0" fontId="26" fillId="6" borderId="6" applyNumberFormat="0" applyAlignment="0" applyProtection="0"/>
    <xf numFmtId="0" fontId="27" fillId="6" borderId="5" applyNumberFormat="0" applyAlignment="0" applyProtection="0"/>
    <xf numFmtId="0" fontId="28" fillId="0" borderId="7" applyNumberFormat="0" applyFill="0" applyAlignment="0" applyProtection="0"/>
    <xf numFmtId="0" fontId="29" fillId="7" borderId="8" applyNumberFormat="0" applyAlignment="0" applyProtection="0"/>
    <xf numFmtId="0" fontId="15" fillId="0" borderId="0" applyNumberFormat="0" applyFill="0" applyBorder="0" applyAlignment="0" applyProtection="0"/>
    <xf numFmtId="0" fontId="11" fillId="8" borderId="9" applyNumberFormat="0" applyFont="0" applyAlignment="0" applyProtection="0"/>
    <xf numFmtId="0" fontId="30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3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3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3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3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3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3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40" fillId="0" borderId="0" applyBorder="0"/>
  </cellStyleXfs>
  <cellXfs count="122">
    <xf numFmtId="0" fontId="0" fillId="0" borderId="0" xfId="0"/>
    <xf numFmtId="0" fontId="11" fillId="0" borderId="0" xfId="0" applyFont="1"/>
    <xf numFmtId="0" fontId="0" fillId="0" borderId="0" xfId="0" applyAlignment="1">
      <alignment horizontal="center"/>
    </xf>
    <xf numFmtId="0" fontId="32" fillId="33" borderId="1" xfId="0" applyFont="1" applyFill="1" applyBorder="1" applyAlignment="1">
      <alignment horizontal="center" wrapText="1"/>
    </xf>
    <xf numFmtId="0" fontId="32" fillId="33" borderId="1" xfId="0" applyFont="1" applyFill="1" applyBorder="1" applyAlignment="1">
      <alignment horizontal="left" wrapText="1"/>
    </xf>
    <xf numFmtId="3" fontId="32" fillId="33" borderId="1" xfId="0" applyNumberFormat="1" applyFont="1" applyFill="1" applyBorder="1"/>
    <xf numFmtId="3" fontId="34" fillId="33" borderId="1" xfId="0" applyNumberFormat="1" applyFont="1" applyFill="1" applyBorder="1"/>
    <xf numFmtId="0" fontId="35" fillId="33" borderId="1" xfId="10" applyFont="1" applyFill="1" applyBorder="1" applyAlignment="1">
      <alignment horizontal="center" vertical="center"/>
    </xf>
    <xf numFmtId="0" fontId="33" fillId="34" borderId="1" xfId="0" applyFont="1" applyFill="1" applyBorder="1" applyAlignment="1">
      <alignment horizontal="right"/>
    </xf>
    <xf numFmtId="0" fontId="32" fillId="34" borderId="1" xfId="0" applyFont="1" applyFill="1" applyBorder="1" applyAlignment="1">
      <alignment horizontal="center" wrapText="1"/>
    </xf>
    <xf numFmtId="0" fontId="32" fillId="34" borderId="1" xfId="0" applyFont="1" applyFill="1" applyBorder="1" applyAlignment="1">
      <alignment horizontal="left" wrapText="1"/>
    </xf>
    <xf numFmtId="3" fontId="32" fillId="34" borderId="1" xfId="0" applyNumberFormat="1" applyFont="1" applyFill="1" applyBorder="1"/>
    <xf numFmtId="3" fontId="34" fillId="34" borderId="11" xfId="0" applyNumberFormat="1" applyFont="1" applyFill="1" applyBorder="1"/>
    <xf numFmtId="0" fontId="37" fillId="34" borderId="1" xfId="0" applyFont="1" applyFill="1" applyBorder="1"/>
    <xf numFmtId="3" fontId="32" fillId="35" borderId="1" xfId="0" applyNumberFormat="1" applyFont="1" applyFill="1" applyBorder="1"/>
    <xf numFmtId="0" fontId="32" fillId="35" borderId="1" xfId="0" applyFont="1" applyFill="1" applyBorder="1" applyAlignment="1">
      <alignment horizontal="center" wrapText="1"/>
    </xf>
    <xf numFmtId="0" fontId="32" fillId="35" borderId="1" xfId="0" applyFont="1" applyFill="1" applyBorder="1" applyAlignment="1">
      <alignment horizontal="left" wrapText="1"/>
    </xf>
    <xf numFmtId="3" fontId="34" fillId="35" borderId="1" xfId="0" applyNumberFormat="1" applyFont="1" applyFill="1" applyBorder="1"/>
    <xf numFmtId="3" fontId="32" fillId="36" borderId="1" xfId="0" applyNumberFormat="1" applyFont="1" applyFill="1" applyBorder="1"/>
    <xf numFmtId="0" fontId="32" fillId="36" borderId="1" xfId="0" applyFont="1" applyFill="1" applyBorder="1" applyAlignment="1">
      <alignment horizontal="center" wrapText="1"/>
    </xf>
    <xf numFmtId="3" fontId="32" fillId="36" borderId="12" xfId="0" applyNumberFormat="1" applyFont="1" applyFill="1" applyBorder="1"/>
    <xf numFmtId="0" fontId="32" fillId="36" borderId="1" xfId="0" applyFont="1" applyFill="1" applyBorder="1" applyAlignment="1">
      <alignment horizontal="left" wrapText="1"/>
    </xf>
    <xf numFmtId="3" fontId="34" fillId="36" borderId="1" xfId="0" applyNumberFormat="1" applyFont="1" applyFill="1" applyBorder="1"/>
    <xf numFmtId="0" fontId="32" fillId="37" borderId="1" xfId="0" applyFont="1" applyFill="1" applyBorder="1" applyAlignment="1">
      <alignment horizontal="center" wrapText="1"/>
    </xf>
    <xf numFmtId="0" fontId="35" fillId="37" borderId="1" xfId="10" applyFont="1" applyFill="1" applyBorder="1" applyAlignment="1">
      <alignment horizontal="center" vertical="center"/>
    </xf>
    <xf numFmtId="0" fontId="32" fillId="37" borderId="1" xfId="0" applyFont="1" applyFill="1" applyBorder="1" applyAlignment="1">
      <alignment horizontal="left" wrapText="1"/>
    </xf>
    <xf numFmtId="3" fontId="32" fillId="37" borderId="1" xfId="0" applyNumberFormat="1" applyFont="1" applyFill="1" applyBorder="1"/>
    <xf numFmtId="3" fontId="34" fillId="37" borderId="1" xfId="0" applyNumberFormat="1" applyFont="1" applyFill="1" applyBorder="1"/>
    <xf numFmtId="0" fontId="32" fillId="38" borderId="1" xfId="0" applyFont="1" applyFill="1" applyBorder="1" applyAlignment="1">
      <alignment horizontal="center" wrapText="1"/>
    </xf>
    <xf numFmtId="0" fontId="35" fillId="38" borderId="1" xfId="10" applyFont="1" applyFill="1" applyBorder="1" applyAlignment="1">
      <alignment horizontal="center" vertical="center"/>
    </xf>
    <xf numFmtId="0" fontId="32" fillId="38" borderId="1" xfId="0" applyFont="1" applyFill="1" applyBorder="1" applyAlignment="1">
      <alignment horizontal="left" wrapText="1"/>
    </xf>
    <xf numFmtId="3" fontId="32" fillId="38" borderId="1" xfId="0" applyNumberFormat="1" applyFont="1" applyFill="1" applyBorder="1"/>
    <xf numFmtId="3" fontId="34" fillId="38" borderId="1" xfId="0" applyNumberFormat="1" applyFont="1" applyFill="1" applyBorder="1"/>
    <xf numFmtId="0" fontId="32" fillId="39" borderId="1" xfId="0" applyFont="1" applyFill="1" applyBorder="1" applyAlignment="1">
      <alignment horizontal="center" wrapText="1"/>
    </xf>
    <xf numFmtId="0" fontId="35" fillId="39" borderId="1" xfId="10" applyFont="1" applyFill="1" applyBorder="1" applyAlignment="1">
      <alignment horizontal="center" vertical="center"/>
    </xf>
    <xf numFmtId="0" fontId="32" fillId="39" borderId="1" xfId="0" applyFont="1" applyFill="1" applyBorder="1" applyAlignment="1">
      <alignment horizontal="left" wrapText="1"/>
    </xf>
    <xf numFmtId="3" fontId="32" fillId="39" borderId="1" xfId="0" applyNumberFormat="1" applyFont="1" applyFill="1" applyBorder="1"/>
    <xf numFmtId="3" fontId="34" fillId="39" borderId="1" xfId="0" applyNumberFormat="1" applyFont="1" applyFill="1" applyBorder="1"/>
    <xf numFmtId="0" fontId="32" fillId="40" borderId="1" xfId="0" applyFont="1" applyFill="1" applyBorder="1" applyAlignment="1">
      <alignment horizontal="center" wrapText="1"/>
    </xf>
    <xf numFmtId="3" fontId="34" fillId="40" borderId="1" xfId="0" applyNumberFormat="1" applyFont="1" applyFill="1" applyBorder="1"/>
    <xf numFmtId="0" fontId="35" fillId="40" borderId="1" xfId="10" applyFont="1" applyFill="1" applyBorder="1" applyAlignment="1">
      <alignment horizontal="center" vertical="center"/>
    </xf>
    <xf numFmtId="0" fontId="32" fillId="40" borderId="1" xfId="0" applyFont="1" applyFill="1" applyBorder="1" applyAlignment="1">
      <alignment horizontal="left" wrapText="1"/>
    </xf>
    <xf numFmtId="3" fontId="32" fillId="40" borderId="1" xfId="0" applyNumberFormat="1" applyFont="1" applyFill="1" applyBorder="1"/>
    <xf numFmtId="0" fontId="32" fillId="41" borderId="1" xfId="0" applyFont="1" applyFill="1" applyBorder="1" applyAlignment="1">
      <alignment horizontal="center" wrapText="1"/>
    </xf>
    <xf numFmtId="0" fontId="35" fillId="41" borderId="1" xfId="10" applyFont="1" applyFill="1" applyBorder="1" applyAlignment="1">
      <alignment horizontal="center" vertical="center"/>
    </xf>
    <xf numFmtId="0" fontId="32" fillId="41" borderId="1" xfId="0" applyFont="1" applyFill="1" applyBorder="1" applyAlignment="1">
      <alignment horizontal="left" wrapText="1"/>
    </xf>
    <xf numFmtId="3" fontId="32" fillId="41" borderId="1" xfId="0" applyNumberFormat="1" applyFont="1" applyFill="1" applyBorder="1"/>
    <xf numFmtId="3" fontId="34" fillId="41" borderId="1" xfId="0" applyNumberFormat="1" applyFont="1" applyFill="1" applyBorder="1"/>
    <xf numFmtId="0" fontId="35" fillId="35" borderId="1" xfId="10" applyFont="1" applyFill="1" applyBorder="1" applyAlignment="1">
      <alignment horizontal="center" vertical="center"/>
    </xf>
    <xf numFmtId="0" fontId="32" fillId="42" borderId="1" xfId="0" applyFont="1" applyFill="1" applyBorder="1" applyAlignment="1">
      <alignment horizontal="center" wrapText="1"/>
    </xf>
    <xf numFmtId="0" fontId="35" fillId="42" borderId="1" xfId="10" applyFont="1" applyFill="1" applyBorder="1" applyAlignment="1">
      <alignment horizontal="center" vertical="center"/>
    </xf>
    <xf numFmtId="0" fontId="32" fillId="42" borderId="1" xfId="0" applyFont="1" applyFill="1" applyBorder="1" applyAlignment="1">
      <alignment horizontal="left" wrapText="1"/>
    </xf>
    <xf numFmtId="3" fontId="32" fillId="42" borderId="1" xfId="0" applyNumberFormat="1" applyFont="1" applyFill="1" applyBorder="1"/>
    <xf numFmtId="3" fontId="34" fillId="42" borderId="1" xfId="0" applyNumberFormat="1" applyFont="1" applyFill="1" applyBorder="1"/>
    <xf numFmtId="3" fontId="34" fillId="34" borderId="1" xfId="0" applyNumberFormat="1" applyFont="1" applyFill="1" applyBorder="1"/>
    <xf numFmtId="0" fontId="0" fillId="34" borderId="1" xfId="0" applyFill="1" applyBorder="1" applyAlignment="1">
      <alignment horizontal="left" wrapText="1"/>
    </xf>
    <xf numFmtId="0" fontId="12" fillId="34" borderId="1" xfId="0" applyFont="1" applyFill="1" applyBorder="1" applyAlignment="1">
      <alignment wrapText="1"/>
    </xf>
    <xf numFmtId="0" fontId="34" fillId="36" borderId="1" xfId="0" applyFont="1" applyFill="1" applyBorder="1" applyAlignment="1">
      <alignment horizontal="left" wrapText="1"/>
    </xf>
    <xf numFmtId="3" fontId="32" fillId="34" borderId="12" xfId="0" applyNumberFormat="1" applyFont="1" applyFill="1" applyBorder="1"/>
    <xf numFmtId="0" fontId="32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left" wrapText="1"/>
    </xf>
    <xf numFmtId="3" fontId="32" fillId="0" borderId="1" xfId="0" applyNumberFormat="1" applyFont="1" applyBorder="1"/>
    <xf numFmtId="0" fontId="34" fillId="0" borderId="1" xfId="0" applyFont="1" applyBorder="1" applyAlignment="1">
      <alignment wrapText="1"/>
    </xf>
    <xf numFmtId="3" fontId="34" fillId="0" borderId="1" xfId="0" applyNumberFormat="1" applyFont="1" applyBorder="1"/>
    <xf numFmtId="0" fontId="34" fillId="0" borderId="1" xfId="0" applyFont="1" applyBorder="1" applyAlignment="1">
      <alignment horizontal="left" wrapText="1"/>
    </xf>
    <xf numFmtId="0" fontId="32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vertical="center" wrapText="1"/>
    </xf>
    <xf numFmtId="0" fontId="11" fillId="0" borderId="1" xfId="0" applyFont="1" applyBorder="1"/>
    <xf numFmtId="0" fontId="32" fillId="0" borderId="1" xfId="0" applyFont="1" applyBorder="1" applyAlignment="1">
      <alignment horizontal="center" wrapText="1"/>
    </xf>
    <xf numFmtId="0" fontId="35" fillId="0" borderId="1" xfId="10" applyFont="1" applyBorder="1" applyAlignment="1">
      <alignment horizontal="center"/>
    </xf>
    <xf numFmtId="0" fontId="0" fillId="34" borderId="12" xfId="0" applyFill="1" applyBorder="1" applyAlignment="1">
      <alignment horizontal="left" wrapText="1"/>
    </xf>
    <xf numFmtId="0" fontId="36" fillId="0" borderId="1" xfId="10" applyFont="1" applyBorder="1" applyAlignment="1">
      <alignment horizontal="center" vertical="center"/>
    </xf>
    <xf numFmtId="14" fontId="36" fillId="0" borderId="1" xfId="10" applyNumberFormat="1" applyFont="1" applyBorder="1" applyAlignment="1">
      <alignment horizontal="center"/>
    </xf>
    <xf numFmtId="0" fontId="38" fillId="0" borderId="14" xfId="10" applyFont="1" applyBorder="1" applyAlignment="1">
      <alignment horizontal="center"/>
    </xf>
    <xf numFmtId="0" fontId="1" fillId="0" borderId="0" xfId="0" applyFont="1"/>
    <xf numFmtId="3" fontId="34" fillId="36" borderId="12" xfId="0" applyNumberFormat="1" applyFont="1" applyFill="1" applyBorder="1"/>
    <xf numFmtId="0" fontId="34" fillId="34" borderId="1" xfId="0" applyFont="1" applyFill="1" applyBorder="1" applyAlignment="1">
      <alignment horizontal="left" wrapText="1"/>
    </xf>
    <xf numFmtId="0" fontId="34" fillId="35" borderId="1" xfId="0" applyFont="1" applyFill="1" applyBorder="1" applyAlignment="1">
      <alignment horizontal="left" wrapText="1"/>
    </xf>
    <xf numFmtId="0" fontId="34" fillId="37" borderId="1" xfId="0" applyFont="1" applyFill="1" applyBorder="1" applyAlignment="1">
      <alignment horizontal="left" wrapText="1"/>
    </xf>
    <xf numFmtId="0" fontId="34" fillId="38" borderId="1" xfId="0" applyFont="1" applyFill="1" applyBorder="1" applyAlignment="1">
      <alignment horizontal="left" wrapText="1"/>
    </xf>
    <xf numFmtId="0" fontId="34" fillId="39" borderId="1" xfId="0" applyFont="1" applyFill="1" applyBorder="1" applyAlignment="1">
      <alignment horizontal="left" wrapText="1"/>
    </xf>
    <xf numFmtId="0" fontId="34" fillId="40" borderId="1" xfId="0" applyFont="1" applyFill="1" applyBorder="1" applyAlignment="1">
      <alignment horizontal="left" wrapText="1"/>
    </xf>
    <xf numFmtId="0" fontId="34" fillId="41" borderId="1" xfId="0" applyFont="1" applyFill="1" applyBorder="1" applyAlignment="1">
      <alignment horizontal="left" wrapText="1"/>
    </xf>
    <xf numFmtId="0" fontId="34" fillId="42" borderId="1" xfId="0" applyFont="1" applyFill="1" applyBorder="1" applyAlignment="1">
      <alignment horizontal="left" wrapText="1"/>
    </xf>
    <xf numFmtId="0" fontId="34" fillId="33" borderId="1" xfId="0" applyFont="1" applyFill="1" applyBorder="1" applyAlignment="1">
      <alignment horizontal="left" wrapText="1"/>
    </xf>
    <xf numFmtId="0" fontId="17" fillId="34" borderId="1" xfId="0" applyFont="1" applyFill="1" applyBorder="1" applyAlignment="1">
      <alignment wrapText="1"/>
    </xf>
    <xf numFmtId="3" fontId="34" fillId="34" borderId="12" xfId="0" applyNumberFormat="1" applyFont="1" applyFill="1" applyBorder="1"/>
    <xf numFmtId="3" fontId="32" fillId="43" borderId="1" xfId="0" applyNumberFormat="1" applyFont="1" applyFill="1" applyBorder="1"/>
    <xf numFmtId="0" fontId="35" fillId="43" borderId="1" xfId="10" applyFont="1" applyFill="1" applyBorder="1" applyAlignment="1">
      <alignment horizontal="center"/>
    </xf>
    <xf numFmtId="3" fontId="32" fillId="43" borderId="12" xfId="0" applyNumberFormat="1" applyFont="1" applyFill="1" applyBorder="1"/>
    <xf numFmtId="0" fontId="35" fillId="43" borderId="1" xfId="10" applyFont="1" applyFill="1" applyBorder="1" applyAlignment="1">
      <alignment horizontal="center" vertical="center"/>
    </xf>
    <xf numFmtId="3" fontId="32" fillId="0" borderId="1" xfId="0" applyNumberFormat="1" applyFont="1" applyBorder="1" applyAlignment="1">
      <alignment horizontal="left"/>
    </xf>
    <xf numFmtId="164" fontId="34" fillId="36" borderId="1" xfId="0" applyNumberFormat="1" applyFont="1" applyFill="1" applyBorder="1" applyAlignment="1">
      <alignment horizontal="center" wrapText="1"/>
    </xf>
    <xf numFmtId="3" fontId="34" fillId="43" borderId="12" xfId="0" applyNumberFormat="1" applyFont="1" applyFill="1" applyBorder="1"/>
    <xf numFmtId="14" fontId="36" fillId="35" borderId="1" xfId="10" applyNumberFormat="1" applyFont="1" applyFill="1" applyBorder="1" applyAlignment="1">
      <alignment horizontal="center"/>
    </xf>
    <xf numFmtId="0" fontId="16" fillId="35" borderId="1" xfId="10" applyFont="1" applyFill="1" applyBorder="1" applyAlignment="1">
      <alignment horizontal="center"/>
    </xf>
    <xf numFmtId="0" fontId="33" fillId="0" borderId="1" xfId="0" applyFont="1" applyBorder="1" applyAlignment="1">
      <alignment horizontal="right"/>
    </xf>
    <xf numFmtId="0" fontId="33" fillId="0" borderId="1" xfId="0" applyFont="1" applyBorder="1"/>
    <xf numFmtId="0" fontId="34" fillId="43" borderId="1" xfId="0" applyFont="1" applyFill="1" applyBorder="1" applyAlignment="1">
      <alignment horizontal="left" wrapText="1"/>
    </xf>
    <xf numFmtId="2" fontId="0" fillId="0" borderId="0" xfId="0" applyNumberFormat="1"/>
    <xf numFmtId="0" fontId="41" fillId="34" borderId="1" xfId="0" quotePrefix="1" applyFont="1" applyFill="1" applyBorder="1" applyAlignment="1">
      <alignment horizontal="right"/>
    </xf>
    <xf numFmtId="1" fontId="41" fillId="34" borderId="1" xfId="0" quotePrefix="1" applyNumberFormat="1" applyFont="1" applyFill="1" applyBorder="1" applyAlignment="1">
      <alignment horizontal="right"/>
    </xf>
    <xf numFmtId="0" fontId="34" fillId="0" borderId="19" xfId="0" applyFont="1" applyBorder="1" applyAlignment="1">
      <alignment horizontal="center" vertical="center" wrapText="1"/>
    </xf>
    <xf numFmtId="0" fontId="1" fillId="36" borderId="1" xfId="0" applyFont="1" applyFill="1" applyBorder="1"/>
    <xf numFmtId="14" fontId="36" fillId="34" borderId="1" xfId="10" applyNumberFormat="1" applyFont="1" applyFill="1" applyBorder="1" applyAlignment="1">
      <alignment horizontal="center"/>
    </xf>
    <xf numFmtId="14" fontId="36" fillId="38" borderId="1" xfId="10" applyNumberFormat="1" applyFont="1" applyFill="1" applyBorder="1" applyAlignment="1">
      <alignment horizontal="center"/>
    </xf>
    <xf numFmtId="0" fontId="1" fillId="38" borderId="1" xfId="0" applyFont="1" applyFill="1" applyBorder="1"/>
    <xf numFmtId="0" fontId="1" fillId="34" borderId="1" xfId="0" applyFont="1" applyFill="1" applyBorder="1"/>
    <xf numFmtId="0" fontId="34" fillId="0" borderId="17" xfId="0" applyFont="1" applyBorder="1" applyAlignment="1">
      <alignment horizontal="left" vertical="center" wrapText="1"/>
    </xf>
    <xf numFmtId="1" fontId="1" fillId="38" borderId="1" xfId="0" applyNumberFormat="1" applyFont="1" applyFill="1" applyBorder="1"/>
    <xf numFmtId="0" fontId="39" fillId="0" borderId="0" xfId="0" applyFont="1" applyAlignment="1">
      <alignment horizontal="left"/>
    </xf>
    <xf numFmtId="0" fontId="16" fillId="0" borderId="13" xfId="10" applyFont="1" applyBorder="1" applyAlignment="1">
      <alignment horizontal="center"/>
    </xf>
    <xf numFmtId="0" fontId="16" fillId="0" borderId="14" xfId="10" applyFont="1" applyBorder="1" applyAlignment="1">
      <alignment horizontal="center"/>
    </xf>
    <xf numFmtId="0" fontId="16" fillId="0" borderId="15" xfId="10" applyFont="1" applyBorder="1" applyAlignment="1">
      <alignment horizontal="center"/>
    </xf>
    <xf numFmtId="0" fontId="16" fillId="0" borderId="16" xfId="10" applyFont="1" applyBorder="1" applyAlignment="1">
      <alignment horizontal="center"/>
    </xf>
    <xf numFmtId="0" fontId="39" fillId="0" borderId="18" xfId="0" applyFont="1" applyBorder="1" applyAlignment="1">
      <alignment horizontal="left"/>
    </xf>
    <xf numFmtId="0" fontId="39" fillId="0" borderId="17" xfId="0" applyFont="1" applyBorder="1" applyAlignment="1">
      <alignment horizontal="left"/>
    </xf>
    <xf numFmtId="0" fontId="32" fillId="0" borderId="17" xfId="0" applyFont="1" applyBorder="1" applyAlignment="1">
      <alignment horizontal="left"/>
    </xf>
    <xf numFmtId="0" fontId="32" fillId="0" borderId="0" xfId="0" applyFont="1" applyAlignment="1">
      <alignment horizontal="left"/>
    </xf>
    <xf numFmtId="0" fontId="32" fillId="0" borderId="18" xfId="0" applyFont="1" applyBorder="1" applyAlignment="1">
      <alignment horizontal="left"/>
    </xf>
    <xf numFmtId="0" fontId="34" fillId="0" borderId="19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/>
    </xf>
  </cellXfs>
  <cellStyles count="54">
    <cellStyle name="20 % - Farve1" xfId="30" builtinId="30" customBuiltin="1"/>
    <cellStyle name="20 % - Farve2" xfId="34" builtinId="34" customBuiltin="1"/>
    <cellStyle name="20 % - Farve3" xfId="38" builtinId="38" customBuiltin="1"/>
    <cellStyle name="20 % - Farve4" xfId="42" builtinId="42" customBuiltin="1"/>
    <cellStyle name="20 % - Farve5" xfId="46" builtinId="46" customBuiltin="1"/>
    <cellStyle name="20 % - Farve6" xfId="50" builtinId="50" customBuiltin="1"/>
    <cellStyle name="40 % - Farve1" xfId="31" builtinId="31" customBuiltin="1"/>
    <cellStyle name="40 % - Farve2" xfId="35" builtinId="35" customBuiltin="1"/>
    <cellStyle name="40 % - Farve3" xfId="39" builtinId="39" customBuiltin="1"/>
    <cellStyle name="40 % - Farve4" xfId="43" builtinId="43" customBuiltin="1"/>
    <cellStyle name="40 % - Farve5" xfId="47" builtinId="47" customBuiltin="1"/>
    <cellStyle name="40 % - Farve6" xfId="51" builtinId="51" customBuiltin="1"/>
    <cellStyle name="60 % - Farve1" xfId="32" builtinId="32" customBuiltin="1"/>
    <cellStyle name="60 % - Farve2" xfId="36" builtinId="36" customBuiltin="1"/>
    <cellStyle name="60 % - Farve3" xfId="40" builtinId="40" customBuiltin="1"/>
    <cellStyle name="60 % - Farve4" xfId="44" builtinId="44" customBuiltin="1"/>
    <cellStyle name="60 % - Farve5" xfId="48" builtinId="48" customBuiltin="1"/>
    <cellStyle name="60 % - Farve6" xfId="52" builtinId="52" customBuiltin="1"/>
    <cellStyle name="Advarselstekst" xfId="25" builtinId="11" customBuiltin="1"/>
    <cellStyle name="Bemærk!" xfId="26" builtinId="10" customBuiltin="1"/>
    <cellStyle name="Beregning" xfId="22" builtinId="22" customBuiltin="1"/>
    <cellStyle name="Farve1" xfId="29" builtinId="29" customBuiltin="1"/>
    <cellStyle name="Farve2" xfId="33" builtinId="33" customBuiltin="1"/>
    <cellStyle name="Farve3" xfId="37" builtinId="37" customBuiltin="1"/>
    <cellStyle name="Farve4" xfId="41" builtinId="41" customBuiltin="1"/>
    <cellStyle name="Farve5" xfId="45" builtinId="45" customBuiltin="1"/>
    <cellStyle name="Farve6" xfId="49" builtinId="49" customBuiltin="1"/>
    <cellStyle name="Forklarende tekst" xfId="27" builtinId="53" customBuiltin="1"/>
    <cellStyle name="God" xfId="17" builtinId="26" customBuiltin="1"/>
    <cellStyle name="Input" xfId="20" builtinId="20" customBuiltin="1"/>
    <cellStyle name="Kontrollér celle" xfId="24" builtinId="23" customBuiltin="1"/>
    <cellStyle name="Neutral" xfId="19" builtinId="28" customBuiltin="1"/>
    <cellStyle name="Normal" xfId="0" builtinId="0"/>
    <cellStyle name="Normal 10" xfId="9" xr:uid="{00000000-0005-0000-0000-000001000000}"/>
    <cellStyle name="Normal 11" xfId="10" xr:uid="{00000000-0005-0000-0000-000002000000}"/>
    <cellStyle name="Normal 12" xfId="11" xr:uid="{00000000-0005-0000-0000-000039000000}"/>
    <cellStyle name="Normal 13" xfId="53" xr:uid="{8F9E5F8A-28F1-4763-9A0A-8D0130179A08}"/>
    <cellStyle name="Normal 2" xfId="1" xr:uid="{00000000-0005-0000-0000-000003000000}"/>
    <cellStyle name="Normal 3" xfId="2" xr:uid="{00000000-0005-0000-0000-000004000000}"/>
    <cellStyle name="Normal 4" xfId="3" xr:uid="{00000000-0005-0000-0000-000005000000}"/>
    <cellStyle name="Normal 5" xfId="4" xr:uid="{00000000-0005-0000-0000-000006000000}"/>
    <cellStyle name="Normal 6" xfId="5" xr:uid="{00000000-0005-0000-0000-000007000000}"/>
    <cellStyle name="Normal 7" xfId="6" xr:uid="{00000000-0005-0000-0000-000008000000}"/>
    <cellStyle name="Normal 8" xfId="7" xr:uid="{00000000-0005-0000-0000-000009000000}"/>
    <cellStyle name="Normal 9" xfId="8" xr:uid="{00000000-0005-0000-0000-00000A000000}"/>
    <cellStyle name="Output" xfId="21" builtinId="21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Sammenkædet celle" xfId="23" builtinId="24" customBuiltin="1"/>
    <cellStyle name="Titel" xfId="12" builtinId="15" customBuiltin="1"/>
    <cellStyle name="Total" xfId="28" builtinId="25" customBuiltin="1"/>
    <cellStyle name="Ugyldig" xfId="18" builtinId="27" customBuiltin="1"/>
  </cellStyles>
  <dxfs count="0"/>
  <tableStyles count="0" defaultTableStyle="TableStyleMedium2" defaultPivotStyle="PivotStyleLight16"/>
  <colors>
    <mruColors>
      <color rgb="FFC8FFFF"/>
      <color rgb="FFE6E68C"/>
      <color rgb="FFFFFFC8"/>
      <color rgb="FFFFFF82"/>
      <color rgb="FFC8FFC8"/>
      <color rgb="FFD2F0DC"/>
      <color rgb="FFFFC8FF"/>
      <color rgb="FFD2DCAA"/>
      <color rgb="FFC8E6E6"/>
      <color rgb="FFFF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8"/>
  <sheetViews>
    <sheetView workbookViewId="0">
      <pane ySplit="1" topLeftCell="A110" activePane="bottomLeft" state="frozen"/>
      <selection pane="bottomLeft" activeCell="F128" sqref="F128"/>
    </sheetView>
  </sheetViews>
  <sheetFormatPr defaultRowHeight="14.5" x14ac:dyDescent="0.35"/>
  <cols>
    <col min="1" max="1" width="8.7265625" style="2"/>
    <col min="2" max="2" width="50.54296875" customWidth="1"/>
    <col min="3" max="3" width="15.54296875" customWidth="1"/>
    <col min="4" max="4" width="15.81640625" customWidth="1"/>
    <col min="5" max="5" width="10" customWidth="1"/>
    <col min="6" max="6" width="13.7265625" customWidth="1"/>
    <col min="7" max="7" width="11.453125" customWidth="1"/>
    <col min="8" max="9" width="10.6328125" customWidth="1"/>
  </cols>
  <sheetData>
    <row r="1" spans="1:9" ht="14.5" customHeight="1" x14ac:dyDescent="0.35">
      <c r="A1" s="74" t="s">
        <v>104</v>
      </c>
      <c r="B1" s="74" t="s">
        <v>12</v>
      </c>
      <c r="C1" s="74" t="s">
        <v>13</v>
      </c>
      <c r="D1" s="74" t="s">
        <v>105</v>
      </c>
      <c r="E1" s="74" t="s">
        <v>106</v>
      </c>
      <c r="F1" s="74" t="s">
        <v>14</v>
      </c>
      <c r="G1" s="74" t="s">
        <v>15</v>
      </c>
      <c r="H1" s="74" t="s">
        <v>16</v>
      </c>
      <c r="I1" s="74" t="s">
        <v>17</v>
      </c>
    </row>
    <row r="2" spans="1:9" x14ac:dyDescent="0.35">
      <c r="A2">
        <v>999</v>
      </c>
      <c r="B2" t="s">
        <v>0</v>
      </c>
      <c r="C2" s="99"/>
      <c r="D2" s="99"/>
      <c r="E2" s="99"/>
      <c r="F2" s="99"/>
      <c r="G2" s="99"/>
      <c r="H2" s="99"/>
      <c r="I2" s="99"/>
    </row>
    <row r="3" spans="1:9" x14ac:dyDescent="0.35">
      <c r="A3">
        <v>1000</v>
      </c>
      <c r="B3" t="s">
        <v>21</v>
      </c>
      <c r="C3" s="99">
        <v>248663</v>
      </c>
      <c r="D3" s="99"/>
      <c r="E3" s="99">
        <v>248663</v>
      </c>
      <c r="F3" s="99">
        <v>243939</v>
      </c>
      <c r="G3" s="99">
        <v>4724</v>
      </c>
      <c r="H3" s="99">
        <v>294000</v>
      </c>
      <c r="I3" s="99">
        <v>-45337</v>
      </c>
    </row>
    <row r="4" spans="1:9" x14ac:dyDescent="0.35">
      <c r="A4">
        <v>1005</v>
      </c>
      <c r="B4" t="s">
        <v>25</v>
      </c>
      <c r="C4" s="99">
        <v>700</v>
      </c>
      <c r="D4" s="99"/>
      <c r="E4" s="99">
        <v>700</v>
      </c>
      <c r="F4" s="99"/>
      <c r="G4" s="99">
        <v>700</v>
      </c>
      <c r="H4" s="99">
        <v>600</v>
      </c>
      <c r="I4" s="99">
        <v>100</v>
      </c>
    </row>
    <row r="5" spans="1:9" ht="14.5" customHeight="1" x14ac:dyDescent="0.35">
      <c r="A5">
        <v>1007</v>
      </c>
      <c r="B5" t="s">
        <v>26</v>
      </c>
      <c r="C5" s="99">
        <v>250</v>
      </c>
      <c r="D5" s="99"/>
      <c r="E5" s="99">
        <v>250</v>
      </c>
      <c r="F5" s="99"/>
      <c r="G5" s="99">
        <v>250</v>
      </c>
      <c r="H5" s="99">
        <v>400</v>
      </c>
      <c r="I5" s="99">
        <v>-150</v>
      </c>
    </row>
    <row r="6" spans="1:9" ht="14.5" customHeight="1" x14ac:dyDescent="0.35">
      <c r="A6">
        <v>1009</v>
      </c>
      <c r="B6" t="s">
        <v>27</v>
      </c>
      <c r="C6" s="99">
        <v>93.33</v>
      </c>
      <c r="D6" s="99"/>
      <c r="E6" s="99">
        <v>93.33</v>
      </c>
      <c r="F6" s="99">
        <v>615.9</v>
      </c>
      <c r="G6" s="99">
        <v>-522.57000000000005</v>
      </c>
      <c r="H6" s="99"/>
      <c r="I6" s="99">
        <v>93.33</v>
      </c>
    </row>
    <row r="7" spans="1:9" ht="14.5" customHeight="1" x14ac:dyDescent="0.35">
      <c r="A7">
        <v>1018</v>
      </c>
      <c r="B7" t="s">
        <v>93</v>
      </c>
      <c r="C7" s="99">
        <v>2462.3000000000002</v>
      </c>
      <c r="D7" s="99"/>
      <c r="E7" s="99">
        <v>2462.3000000000002</v>
      </c>
      <c r="F7" s="99">
        <v>4500</v>
      </c>
      <c r="G7" s="99">
        <v>-2037.7</v>
      </c>
      <c r="H7" s="99"/>
      <c r="I7" s="99">
        <v>2462.3000000000002</v>
      </c>
    </row>
    <row r="8" spans="1:9" ht="14.5" customHeight="1" x14ac:dyDescent="0.35">
      <c r="A8">
        <v>1019</v>
      </c>
      <c r="B8" t="s">
        <v>28</v>
      </c>
      <c r="C8" s="99">
        <v>252168.63</v>
      </c>
      <c r="D8" s="99"/>
      <c r="E8" s="99">
        <v>252168.63</v>
      </c>
      <c r="F8" s="99">
        <v>249054.9</v>
      </c>
      <c r="G8" s="99">
        <v>3113.73</v>
      </c>
      <c r="H8" s="99">
        <v>295000</v>
      </c>
      <c r="I8" s="99">
        <v>-42831.37</v>
      </c>
    </row>
    <row r="9" spans="1:9" ht="14.5" customHeight="1" x14ac:dyDescent="0.35">
      <c r="A9">
        <v>1049</v>
      </c>
      <c r="B9" t="s">
        <v>29</v>
      </c>
      <c r="C9" s="99"/>
      <c r="D9" s="99"/>
      <c r="E9" s="99"/>
      <c r="F9" s="99"/>
      <c r="G9" s="99"/>
      <c r="H9" s="99"/>
      <c r="I9" s="99"/>
    </row>
    <row r="10" spans="1:9" x14ac:dyDescent="0.35">
      <c r="A10">
        <v>1050</v>
      </c>
      <c r="B10" t="s">
        <v>30</v>
      </c>
      <c r="C10" s="99"/>
      <c r="D10" s="99"/>
      <c r="E10" s="99"/>
      <c r="F10" s="99"/>
      <c r="G10" s="99"/>
      <c r="H10" s="99"/>
      <c r="I10" s="99"/>
    </row>
    <row r="11" spans="1:9" x14ac:dyDescent="0.35">
      <c r="A11">
        <v>1055</v>
      </c>
      <c r="B11" t="s">
        <v>31</v>
      </c>
      <c r="C11" s="99"/>
      <c r="D11" s="99"/>
      <c r="E11" s="99"/>
      <c r="F11" s="99"/>
      <c r="G11" s="99"/>
      <c r="H11" s="99"/>
      <c r="I11" s="99"/>
    </row>
    <row r="12" spans="1:9" ht="14.5" customHeight="1" x14ac:dyDescent="0.35">
      <c r="A12">
        <v>1059</v>
      </c>
      <c r="B12" t="s">
        <v>32</v>
      </c>
      <c r="C12" s="99"/>
      <c r="D12" s="99"/>
      <c r="E12" s="99"/>
      <c r="F12" s="99"/>
      <c r="G12" s="99"/>
      <c r="H12" s="99"/>
      <c r="I12" s="99"/>
    </row>
    <row r="13" spans="1:9" ht="14.5" customHeight="1" x14ac:dyDescent="0.35">
      <c r="A13">
        <v>1100</v>
      </c>
      <c r="B13" t="s">
        <v>33</v>
      </c>
      <c r="C13" s="99"/>
      <c r="D13" s="99"/>
      <c r="E13" s="99"/>
      <c r="F13" s="99"/>
      <c r="G13" s="99"/>
      <c r="H13" s="99"/>
      <c r="I13" s="99"/>
    </row>
    <row r="14" spans="1:9" ht="14.5" customHeight="1" x14ac:dyDescent="0.35">
      <c r="A14">
        <v>1101</v>
      </c>
      <c r="B14" t="s">
        <v>114</v>
      </c>
      <c r="C14" s="99">
        <v>2027.73</v>
      </c>
      <c r="D14" s="99"/>
      <c r="E14" s="99">
        <v>2027.73</v>
      </c>
      <c r="F14" s="99">
        <v>2909.7</v>
      </c>
      <c r="G14" s="99">
        <v>-881.97</v>
      </c>
      <c r="H14" s="99">
        <v>5000</v>
      </c>
      <c r="I14" s="99">
        <v>-2972.27</v>
      </c>
    </row>
    <row r="15" spans="1:9" x14ac:dyDescent="0.35">
      <c r="A15">
        <v>1103</v>
      </c>
      <c r="B15" t="s">
        <v>22</v>
      </c>
      <c r="C15" s="99">
        <v>15184.35</v>
      </c>
      <c r="D15" s="99"/>
      <c r="E15" s="99">
        <v>15184.35</v>
      </c>
      <c r="F15" s="99">
        <v>21665.63</v>
      </c>
      <c r="G15" s="99">
        <v>-6481.28</v>
      </c>
      <c r="H15" s="99">
        <v>20000</v>
      </c>
      <c r="I15" s="99">
        <v>-4815.6499999999996</v>
      </c>
    </row>
    <row r="16" spans="1:9" x14ac:dyDescent="0.35">
      <c r="A16">
        <v>1104</v>
      </c>
      <c r="B16" t="s">
        <v>34</v>
      </c>
      <c r="C16" s="99">
        <v>17550</v>
      </c>
      <c r="D16" s="99"/>
      <c r="E16" s="99">
        <v>17550</v>
      </c>
      <c r="F16" s="99">
        <v>29700</v>
      </c>
      <c r="G16" s="99">
        <v>-12150</v>
      </c>
      <c r="H16" s="99">
        <v>25000</v>
      </c>
      <c r="I16" s="99">
        <v>-7450</v>
      </c>
    </row>
    <row r="17" spans="1:9" x14ac:dyDescent="0.35">
      <c r="A17">
        <v>1105</v>
      </c>
      <c r="B17" t="s">
        <v>35</v>
      </c>
      <c r="C17" s="99">
        <v>5541.41</v>
      </c>
      <c r="D17" s="99"/>
      <c r="E17" s="99">
        <v>5541.41</v>
      </c>
      <c r="F17" s="99">
        <v>9215.83</v>
      </c>
      <c r="G17" s="99">
        <v>-3674.42</v>
      </c>
      <c r="H17" s="99">
        <v>15000</v>
      </c>
      <c r="I17" s="99">
        <v>-9458.59</v>
      </c>
    </row>
    <row r="18" spans="1:9" x14ac:dyDescent="0.35">
      <c r="A18">
        <v>1107</v>
      </c>
      <c r="B18" t="s">
        <v>23</v>
      </c>
      <c r="C18" s="99">
        <v>63615.53</v>
      </c>
      <c r="D18" s="99"/>
      <c r="E18" s="99">
        <v>63615.53</v>
      </c>
      <c r="F18" s="99">
        <v>35588.17</v>
      </c>
      <c r="G18" s="99">
        <v>28027.360000000001</v>
      </c>
      <c r="H18" s="99">
        <v>40000</v>
      </c>
      <c r="I18" s="99">
        <v>23615.53</v>
      </c>
    </row>
    <row r="19" spans="1:9" x14ac:dyDescent="0.35">
      <c r="A19">
        <v>1108</v>
      </c>
      <c r="B19" t="s">
        <v>36</v>
      </c>
      <c r="C19" s="99">
        <v>58800</v>
      </c>
      <c r="D19" s="99"/>
      <c r="E19" s="99">
        <v>58800</v>
      </c>
      <c r="F19" s="99">
        <v>36800</v>
      </c>
      <c r="G19" s="99">
        <v>22000</v>
      </c>
      <c r="H19" s="99">
        <v>45000</v>
      </c>
      <c r="I19" s="99">
        <v>13800</v>
      </c>
    </row>
    <row r="20" spans="1:9" x14ac:dyDescent="0.35">
      <c r="A20">
        <v>1119</v>
      </c>
      <c r="B20" t="s">
        <v>37</v>
      </c>
      <c r="C20" s="99">
        <v>10019.02</v>
      </c>
      <c r="D20" s="99"/>
      <c r="E20" s="99">
        <v>10019.02</v>
      </c>
      <c r="F20" s="99">
        <v>2879.33</v>
      </c>
      <c r="G20" s="99">
        <v>7139.69</v>
      </c>
      <c r="H20" s="99">
        <v>10000</v>
      </c>
      <c r="I20" s="99">
        <v>19.02</v>
      </c>
    </row>
    <row r="21" spans="1:9" ht="14.5" customHeight="1" x14ac:dyDescent="0.35">
      <c r="A21">
        <v>1121</v>
      </c>
      <c r="B21" t="s">
        <v>24</v>
      </c>
      <c r="C21" s="99"/>
      <c r="D21" s="99"/>
      <c r="E21" s="99"/>
      <c r="F21" s="99"/>
      <c r="G21" s="99"/>
      <c r="H21" s="99"/>
      <c r="I21" s="99"/>
    </row>
    <row r="22" spans="1:9" ht="14.5" customHeight="1" x14ac:dyDescent="0.35">
      <c r="A22">
        <v>1122</v>
      </c>
      <c r="B22" t="s">
        <v>38</v>
      </c>
      <c r="C22" s="99">
        <v>148820</v>
      </c>
      <c r="D22" s="99"/>
      <c r="E22" s="99">
        <v>148820</v>
      </c>
      <c r="F22" s="99">
        <v>106267</v>
      </c>
      <c r="G22" s="99">
        <v>42553</v>
      </c>
      <c r="H22" s="99"/>
      <c r="I22" s="99">
        <v>148820</v>
      </c>
    </row>
    <row r="23" spans="1:9" ht="14.5" customHeight="1" x14ac:dyDescent="0.35">
      <c r="A23">
        <v>1123</v>
      </c>
      <c r="B23" t="s">
        <v>109</v>
      </c>
      <c r="C23" s="99">
        <v>59080</v>
      </c>
      <c r="D23" s="99"/>
      <c r="E23" s="99">
        <v>59080</v>
      </c>
      <c r="F23" s="99">
        <v>51300</v>
      </c>
      <c r="G23" s="99">
        <v>7780</v>
      </c>
      <c r="H23" s="99"/>
      <c r="I23" s="99">
        <v>59080</v>
      </c>
    </row>
    <row r="24" spans="1:9" ht="14.5" customHeight="1" x14ac:dyDescent="0.35">
      <c r="A24">
        <v>1125</v>
      </c>
      <c r="B24" t="s">
        <v>110</v>
      </c>
      <c r="C24" s="99">
        <v>82859.839999999997</v>
      </c>
      <c r="D24" s="99"/>
      <c r="E24" s="99">
        <v>82859.839999999997</v>
      </c>
      <c r="F24" s="99">
        <v>92115.45</v>
      </c>
      <c r="G24" s="99">
        <v>-9255.61</v>
      </c>
      <c r="H24" s="99"/>
      <c r="I24" s="99">
        <v>82859.839999999997</v>
      </c>
    </row>
    <row r="25" spans="1:9" x14ac:dyDescent="0.35">
      <c r="A25">
        <v>1126</v>
      </c>
      <c r="B25" t="s">
        <v>115</v>
      </c>
      <c r="C25" s="99">
        <v>1000</v>
      </c>
      <c r="D25" s="99"/>
      <c r="E25" s="99">
        <v>1000</v>
      </c>
      <c r="F25" s="99">
        <v>2000</v>
      </c>
      <c r="G25" s="99">
        <v>-1000</v>
      </c>
      <c r="H25" s="99"/>
      <c r="I25" s="99">
        <v>1000</v>
      </c>
    </row>
    <row r="26" spans="1:9" x14ac:dyDescent="0.35">
      <c r="A26">
        <v>1128</v>
      </c>
      <c r="B26" t="s">
        <v>39</v>
      </c>
      <c r="C26" s="99">
        <v>1265</v>
      </c>
      <c r="D26" s="99"/>
      <c r="E26" s="99">
        <v>1265</v>
      </c>
      <c r="F26" s="99">
        <v>5250.95</v>
      </c>
      <c r="G26" s="99">
        <v>-3985.95</v>
      </c>
      <c r="H26" s="99"/>
      <c r="I26" s="99">
        <v>1265</v>
      </c>
    </row>
    <row r="27" spans="1:9" x14ac:dyDescent="0.35">
      <c r="A27">
        <v>1129</v>
      </c>
      <c r="B27" t="s">
        <v>111</v>
      </c>
      <c r="C27" s="99">
        <v>-4615.16</v>
      </c>
      <c r="D27" s="99"/>
      <c r="E27" s="99">
        <v>-4615.16</v>
      </c>
      <c r="F27" s="99">
        <v>44399.4</v>
      </c>
      <c r="G27" s="99">
        <v>-49014.559999999998</v>
      </c>
      <c r="H27" s="99"/>
      <c r="I27" s="99">
        <v>-4615.16</v>
      </c>
    </row>
    <row r="28" spans="1:9" ht="14.5" customHeight="1" x14ac:dyDescent="0.35">
      <c r="A28">
        <v>1130</v>
      </c>
      <c r="B28" t="s">
        <v>97</v>
      </c>
      <c r="C28" s="99"/>
      <c r="D28" s="99"/>
      <c r="E28" s="99"/>
      <c r="F28" s="99"/>
      <c r="G28" s="99"/>
      <c r="H28" s="99"/>
      <c r="I28" s="99"/>
    </row>
    <row r="29" spans="1:9" ht="14.5" customHeight="1" x14ac:dyDescent="0.35">
      <c r="A29">
        <v>1131</v>
      </c>
      <c r="B29" t="s">
        <v>116</v>
      </c>
      <c r="C29" s="99">
        <v>3233.34</v>
      </c>
      <c r="D29" s="99"/>
      <c r="E29" s="99">
        <v>3233.34</v>
      </c>
      <c r="F29" s="99">
        <v>3543.9</v>
      </c>
      <c r="G29" s="99">
        <v>-310.56</v>
      </c>
      <c r="H29" s="99">
        <v>7000</v>
      </c>
      <c r="I29" s="99">
        <v>-3766.66</v>
      </c>
    </row>
    <row r="30" spans="1:9" ht="14.5" customHeight="1" x14ac:dyDescent="0.35">
      <c r="A30">
        <v>1133</v>
      </c>
      <c r="B30" t="s">
        <v>40</v>
      </c>
      <c r="C30" s="99"/>
      <c r="D30" s="99"/>
      <c r="E30" s="99"/>
      <c r="F30" s="99">
        <v>1100</v>
      </c>
      <c r="G30" s="99">
        <v>-1100</v>
      </c>
      <c r="H30" s="99"/>
      <c r="I30" s="99"/>
    </row>
    <row r="31" spans="1:9" ht="14.5" customHeight="1" x14ac:dyDescent="0.35">
      <c r="A31">
        <v>1135</v>
      </c>
      <c r="B31" t="s">
        <v>95</v>
      </c>
      <c r="C31" s="99">
        <v>11237.8</v>
      </c>
      <c r="D31" s="99"/>
      <c r="E31" s="99">
        <v>11237.8</v>
      </c>
      <c r="F31" s="99">
        <v>10127.030000000001</v>
      </c>
      <c r="G31" s="99">
        <v>1110.77</v>
      </c>
      <c r="H31" s="99">
        <v>10000</v>
      </c>
      <c r="I31" s="99">
        <v>1237.8</v>
      </c>
    </row>
    <row r="32" spans="1:9" x14ac:dyDescent="0.35">
      <c r="A32">
        <v>1136</v>
      </c>
      <c r="B32" t="s">
        <v>41</v>
      </c>
      <c r="C32" s="99">
        <v>9498.33</v>
      </c>
      <c r="D32" s="99"/>
      <c r="E32" s="99">
        <v>9498.33</v>
      </c>
      <c r="F32" s="99">
        <v>6412.68</v>
      </c>
      <c r="G32" s="99">
        <v>3085.65</v>
      </c>
      <c r="H32" s="99">
        <v>10000</v>
      </c>
      <c r="I32" s="99">
        <v>-501.67</v>
      </c>
    </row>
    <row r="33" spans="1:9" x14ac:dyDescent="0.35">
      <c r="A33">
        <v>1137</v>
      </c>
      <c r="B33" t="s">
        <v>42</v>
      </c>
      <c r="C33" s="99">
        <v>38319.839999999997</v>
      </c>
      <c r="D33" s="99"/>
      <c r="E33" s="99">
        <v>38319.839999999997</v>
      </c>
      <c r="F33" s="99">
        <v>37724.36</v>
      </c>
      <c r="G33" s="99">
        <v>595.48</v>
      </c>
      <c r="H33" s="99">
        <v>35000</v>
      </c>
      <c r="I33" s="99">
        <v>3319.84</v>
      </c>
    </row>
    <row r="34" spans="1:9" x14ac:dyDescent="0.35">
      <c r="A34">
        <v>1145</v>
      </c>
      <c r="B34" t="s">
        <v>43</v>
      </c>
      <c r="C34" s="99">
        <v>5000</v>
      </c>
      <c r="D34" s="99"/>
      <c r="E34" s="99">
        <v>5000</v>
      </c>
      <c r="F34" s="99">
        <v>5000</v>
      </c>
      <c r="G34" s="99"/>
      <c r="H34" s="99">
        <v>5000</v>
      </c>
      <c r="I34" s="99"/>
    </row>
    <row r="35" spans="1:9" x14ac:dyDescent="0.35">
      <c r="A35">
        <v>1148</v>
      </c>
      <c r="B35" t="s">
        <v>98</v>
      </c>
      <c r="C35" s="99">
        <v>718.75</v>
      </c>
      <c r="D35" s="99"/>
      <c r="E35" s="99">
        <v>718.75</v>
      </c>
      <c r="F35" s="99">
        <v>2371.25</v>
      </c>
      <c r="G35" s="99">
        <v>-1652.5</v>
      </c>
      <c r="H35" s="99">
        <v>3000</v>
      </c>
      <c r="I35" s="99">
        <v>-2281.25</v>
      </c>
    </row>
    <row r="36" spans="1:9" x14ac:dyDescent="0.35">
      <c r="A36">
        <v>1149</v>
      </c>
      <c r="B36" t="s">
        <v>99</v>
      </c>
      <c r="C36" s="99">
        <v>68008.06</v>
      </c>
      <c r="D36" s="99"/>
      <c r="E36" s="99">
        <v>68008.06</v>
      </c>
      <c r="F36" s="99">
        <v>66279.22</v>
      </c>
      <c r="G36" s="99">
        <v>1728.84</v>
      </c>
      <c r="H36" s="99">
        <v>70000</v>
      </c>
      <c r="I36" s="99">
        <v>-1991.94</v>
      </c>
    </row>
    <row r="37" spans="1:9" x14ac:dyDescent="0.35">
      <c r="A37">
        <v>1150</v>
      </c>
      <c r="B37" t="s">
        <v>45</v>
      </c>
      <c r="C37" s="99"/>
      <c r="D37" s="99"/>
      <c r="E37" s="99"/>
      <c r="F37" s="99"/>
      <c r="G37" s="99"/>
      <c r="H37" s="99"/>
      <c r="I37" s="99"/>
    </row>
    <row r="38" spans="1:9" ht="14.5" customHeight="1" x14ac:dyDescent="0.35">
      <c r="A38">
        <v>1151</v>
      </c>
      <c r="B38" t="s">
        <v>117</v>
      </c>
      <c r="C38" s="99">
        <v>500</v>
      </c>
      <c r="D38" s="99"/>
      <c r="E38" s="99">
        <v>500</v>
      </c>
      <c r="F38" s="99">
        <v>1275.1400000000001</v>
      </c>
      <c r="G38" s="99">
        <v>-775.14</v>
      </c>
      <c r="H38" s="99">
        <v>3000</v>
      </c>
      <c r="I38" s="99">
        <v>-2500</v>
      </c>
    </row>
    <row r="39" spans="1:9" ht="14.5" customHeight="1" x14ac:dyDescent="0.35">
      <c r="A39">
        <v>1153</v>
      </c>
      <c r="B39" t="s">
        <v>46</v>
      </c>
      <c r="C39" s="99"/>
      <c r="D39" s="99"/>
      <c r="E39" s="99"/>
      <c r="F39" s="99">
        <v>2910.5</v>
      </c>
      <c r="G39" s="99">
        <v>-2910.5</v>
      </c>
      <c r="H39" s="99"/>
      <c r="I39" s="99"/>
    </row>
    <row r="40" spans="1:9" ht="14.5" customHeight="1" x14ac:dyDescent="0.35">
      <c r="A40">
        <v>1155</v>
      </c>
      <c r="B40" t="s">
        <v>42</v>
      </c>
      <c r="C40" s="99">
        <v>36483.07</v>
      </c>
      <c r="D40" s="99"/>
      <c r="E40" s="99">
        <v>36483.07</v>
      </c>
      <c r="F40" s="99">
        <v>11092.08</v>
      </c>
      <c r="G40" s="99">
        <v>25390.99</v>
      </c>
      <c r="H40" s="99">
        <v>20000</v>
      </c>
      <c r="I40" s="99">
        <v>16483.07</v>
      </c>
    </row>
    <row r="41" spans="1:9" x14ac:dyDescent="0.35">
      <c r="A41">
        <v>1158</v>
      </c>
      <c r="B41" t="s">
        <v>47</v>
      </c>
      <c r="C41" s="99">
        <v>6061.29</v>
      </c>
      <c r="D41" s="99"/>
      <c r="E41" s="99">
        <v>6061.29</v>
      </c>
      <c r="F41" s="99">
        <v>2801.14</v>
      </c>
      <c r="G41" s="99">
        <v>3260.15</v>
      </c>
      <c r="H41" s="99">
        <v>10000</v>
      </c>
      <c r="I41" s="99">
        <v>-3938.71</v>
      </c>
    </row>
    <row r="42" spans="1:9" x14ac:dyDescent="0.35">
      <c r="A42">
        <v>1159</v>
      </c>
      <c r="B42" t="s">
        <v>48</v>
      </c>
      <c r="C42" s="99">
        <v>43044.36</v>
      </c>
      <c r="D42" s="99"/>
      <c r="E42" s="99">
        <v>43044.36</v>
      </c>
      <c r="F42" s="99">
        <v>18078.86</v>
      </c>
      <c r="G42" s="99">
        <v>24965.5</v>
      </c>
      <c r="H42" s="99">
        <v>33000</v>
      </c>
      <c r="I42" s="99">
        <v>10044.36</v>
      </c>
    </row>
    <row r="43" spans="1:9" x14ac:dyDescent="0.35">
      <c r="A43">
        <v>1160</v>
      </c>
      <c r="B43" t="s">
        <v>49</v>
      </c>
      <c r="C43" s="99"/>
      <c r="D43" s="99"/>
      <c r="E43" s="99"/>
      <c r="F43" s="99"/>
      <c r="G43" s="99"/>
      <c r="H43" s="99"/>
      <c r="I43" s="99"/>
    </row>
    <row r="44" spans="1:9" x14ac:dyDescent="0.35">
      <c r="A44">
        <v>1161</v>
      </c>
      <c r="B44" t="s">
        <v>50</v>
      </c>
      <c r="C44" s="99">
        <v>3557.72</v>
      </c>
      <c r="D44" s="99"/>
      <c r="E44" s="99">
        <v>3557.72</v>
      </c>
      <c r="F44" s="99">
        <v>2620.1</v>
      </c>
      <c r="G44" s="99">
        <v>937.62</v>
      </c>
      <c r="H44" s="99">
        <v>3000</v>
      </c>
      <c r="I44" s="99">
        <v>557.72</v>
      </c>
    </row>
    <row r="45" spans="1:9" ht="14.5" customHeight="1" x14ac:dyDescent="0.35">
      <c r="A45">
        <v>1162</v>
      </c>
      <c r="B45" t="s">
        <v>51</v>
      </c>
      <c r="C45" s="99"/>
      <c r="D45" s="99"/>
      <c r="E45" s="99"/>
      <c r="F45" s="99">
        <v>2988.32</v>
      </c>
      <c r="G45" s="99">
        <v>-2988.32</v>
      </c>
      <c r="H45" s="99">
        <v>4000</v>
      </c>
      <c r="I45" s="99">
        <v>-4000</v>
      </c>
    </row>
    <row r="46" spans="1:9" ht="14.5" customHeight="1" x14ac:dyDescent="0.35">
      <c r="A46">
        <v>1163</v>
      </c>
      <c r="B46" t="s">
        <v>46</v>
      </c>
      <c r="C46" s="99"/>
      <c r="D46" s="99"/>
      <c r="E46" s="99"/>
      <c r="F46" s="99">
        <v>11480.9</v>
      </c>
      <c r="G46" s="99">
        <v>-11480.9</v>
      </c>
      <c r="H46" s="99"/>
      <c r="I46" s="99"/>
    </row>
    <row r="47" spans="1:9" ht="14.5" customHeight="1" x14ac:dyDescent="0.35">
      <c r="A47">
        <v>1165</v>
      </c>
      <c r="B47" t="s">
        <v>42</v>
      </c>
      <c r="C47" s="99">
        <v>7978.87</v>
      </c>
      <c r="D47" s="99"/>
      <c r="E47" s="99">
        <v>7978.87</v>
      </c>
      <c r="F47" s="99">
        <v>9096</v>
      </c>
      <c r="G47" s="99">
        <v>-1117.1300000000001</v>
      </c>
      <c r="H47" s="99">
        <v>10000</v>
      </c>
      <c r="I47" s="99">
        <v>-2021.13</v>
      </c>
    </row>
    <row r="48" spans="1:9" ht="14.5" customHeight="1" x14ac:dyDescent="0.35">
      <c r="A48">
        <v>1167</v>
      </c>
      <c r="B48" t="s">
        <v>34</v>
      </c>
      <c r="C48" s="99"/>
      <c r="D48" s="99"/>
      <c r="E48" s="99"/>
      <c r="F48" s="99">
        <v>3560</v>
      </c>
      <c r="G48" s="99">
        <v>-3560</v>
      </c>
      <c r="H48" s="99">
        <v>6000</v>
      </c>
      <c r="I48" s="99">
        <v>-6000</v>
      </c>
    </row>
    <row r="49" spans="1:9" ht="14.5" customHeight="1" x14ac:dyDescent="0.35">
      <c r="A49">
        <v>1168</v>
      </c>
      <c r="B49" t="s">
        <v>44</v>
      </c>
      <c r="C49" s="99">
        <v>1686.35</v>
      </c>
      <c r="D49" s="99"/>
      <c r="E49" s="99">
        <v>1686.35</v>
      </c>
      <c r="F49" s="99">
        <v>3876.5</v>
      </c>
      <c r="G49" s="99">
        <v>-2190.15</v>
      </c>
      <c r="H49" s="99">
        <v>1000</v>
      </c>
      <c r="I49" s="99">
        <v>686.35</v>
      </c>
    </row>
    <row r="50" spans="1:9" x14ac:dyDescent="0.35">
      <c r="A50">
        <v>1169</v>
      </c>
      <c r="B50" t="s">
        <v>52</v>
      </c>
      <c r="C50" s="99">
        <v>13222.94</v>
      </c>
      <c r="D50" s="99"/>
      <c r="E50" s="99">
        <v>13222.94</v>
      </c>
      <c r="F50" s="99">
        <v>26501.82</v>
      </c>
      <c r="G50" s="99">
        <v>-13278.88</v>
      </c>
      <c r="H50" s="99">
        <v>12000</v>
      </c>
      <c r="I50" s="99">
        <v>1222.94</v>
      </c>
    </row>
    <row r="51" spans="1:9" x14ac:dyDescent="0.35">
      <c r="A51">
        <v>1170</v>
      </c>
      <c r="B51" t="s">
        <v>53</v>
      </c>
      <c r="C51" s="99"/>
      <c r="D51" s="99"/>
      <c r="E51" s="99"/>
      <c r="F51" s="99"/>
      <c r="G51" s="99"/>
      <c r="H51" s="99"/>
      <c r="I51" s="99"/>
    </row>
    <row r="52" spans="1:9" x14ac:dyDescent="0.35">
      <c r="A52">
        <v>1171</v>
      </c>
      <c r="B52" t="s">
        <v>54</v>
      </c>
      <c r="C52" s="99">
        <v>500</v>
      </c>
      <c r="D52" s="99"/>
      <c r="E52" s="99">
        <v>500</v>
      </c>
      <c r="F52" s="99"/>
      <c r="G52" s="99">
        <v>500</v>
      </c>
      <c r="H52" s="99">
        <v>2000</v>
      </c>
      <c r="I52" s="99">
        <v>-1500</v>
      </c>
    </row>
    <row r="53" spans="1:9" x14ac:dyDescent="0.35">
      <c r="A53">
        <v>1172</v>
      </c>
      <c r="B53" t="s">
        <v>51</v>
      </c>
      <c r="C53" s="99"/>
      <c r="D53" s="99"/>
      <c r="E53" s="99"/>
      <c r="F53" s="99"/>
      <c r="G53" s="99"/>
      <c r="H53" s="99">
        <v>4000</v>
      </c>
      <c r="I53" s="99">
        <v>-4000</v>
      </c>
    </row>
    <row r="54" spans="1:9" ht="14.5" customHeight="1" x14ac:dyDescent="0.35">
      <c r="A54">
        <v>1173</v>
      </c>
      <c r="B54" t="s">
        <v>46</v>
      </c>
      <c r="C54" s="99"/>
      <c r="D54" s="99"/>
      <c r="E54" s="99"/>
      <c r="F54" s="99"/>
      <c r="G54" s="99"/>
      <c r="H54" s="99"/>
      <c r="I54" s="99"/>
    </row>
    <row r="55" spans="1:9" ht="14.5" customHeight="1" x14ac:dyDescent="0.35">
      <c r="A55">
        <v>1175</v>
      </c>
      <c r="B55" t="s">
        <v>42</v>
      </c>
      <c r="C55" s="99">
        <v>1588.77</v>
      </c>
      <c r="D55" s="99"/>
      <c r="E55" s="99">
        <v>1588.77</v>
      </c>
      <c r="F55" s="99">
        <v>5446.23</v>
      </c>
      <c r="G55" s="99">
        <v>-3857.46</v>
      </c>
      <c r="H55" s="99">
        <v>9000</v>
      </c>
      <c r="I55" s="99">
        <v>-7411.23</v>
      </c>
    </row>
    <row r="56" spans="1:9" ht="14.5" customHeight="1" x14ac:dyDescent="0.35">
      <c r="A56">
        <v>1177</v>
      </c>
      <c r="B56" t="s">
        <v>34</v>
      </c>
      <c r="C56" s="99"/>
      <c r="D56" s="99"/>
      <c r="E56" s="99"/>
      <c r="F56" s="99"/>
      <c r="G56" s="99"/>
      <c r="H56" s="99">
        <v>6000</v>
      </c>
      <c r="I56" s="99">
        <v>-6000</v>
      </c>
    </row>
    <row r="57" spans="1:9" ht="14.5" customHeight="1" x14ac:dyDescent="0.35">
      <c r="A57">
        <v>1178</v>
      </c>
      <c r="B57" t="s">
        <v>44</v>
      </c>
      <c r="C57" s="99">
        <v>1490</v>
      </c>
      <c r="D57" s="99"/>
      <c r="E57" s="99">
        <v>1490</v>
      </c>
      <c r="F57" s="99">
        <v>413.95</v>
      </c>
      <c r="G57" s="99">
        <v>1076.05</v>
      </c>
      <c r="H57" s="99">
        <v>1000</v>
      </c>
      <c r="I57" s="99">
        <v>490</v>
      </c>
    </row>
    <row r="58" spans="1:9" ht="14.5" customHeight="1" x14ac:dyDescent="0.35">
      <c r="A58">
        <v>1179</v>
      </c>
      <c r="B58" t="s">
        <v>55</v>
      </c>
      <c r="C58" s="99">
        <v>3578.77</v>
      </c>
      <c r="D58" s="99"/>
      <c r="E58" s="99">
        <v>3578.77</v>
      </c>
      <c r="F58" s="99">
        <v>5860.18</v>
      </c>
      <c r="G58" s="99">
        <v>-2281.41</v>
      </c>
      <c r="H58" s="99">
        <v>10000</v>
      </c>
      <c r="I58" s="99">
        <v>-6421.23</v>
      </c>
    </row>
    <row r="59" spans="1:9" x14ac:dyDescent="0.35">
      <c r="A59">
        <v>1180</v>
      </c>
      <c r="B59" t="s">
        <v>56</v>
      </c>
      <c r="C59" s="99"/>
      <c r="D59" s="99"/>
      <c r="E59" s="99"/>
      <c r="F59" s="99"/>
      <c r="G59" s="99"/>
      <c r="H59" s="99"/>
      <c r="I59" s="99"/>
    </row>
    <row r="60" spans="1:9" x14ac:dyDescent="0.35">
      <c r="A60">
        <v>1181</v>
      </c>
      <c r="B60" t="s">
        <v>57</v>
      </c>
      <c r="C60" s="99">
        <v>500</v>
      </c>
      <c r="D60" s="99"/>
      <c r="E60" s="99">
        <v>500</v>
      </c>
      <c r="F60" s="99"/>
      <c r="G60" s="99">
        <v>500</v>
      </c>
      <c r="H60" s="99">
        <v>1000</v>
      </c>
      <c r="I60" s="99">
        <v>-500</v>
      </c>
    </row>
    <row r="61" spans="1:9" x14ac:dyDescent="0.35">
      <c r="A61">
        <v>1183</v>
      </c>
      <c r="B61" t="s">
        <v>58</v>
      </c>
      <c r="C61" s="99">
        <v>457.2</v>
      </c>
      <c r="D61" s="99"/>
      <c r="E61" s="99">
        <v>457.2</v>
      </c>
      <c r="F61" s="99"/>
      <c r="G61" s="99">
        <v>457.2</v>
      </c>
      <c r="H61" s="99"/>
      <c r="I61" s="99">
        <v>457.2</v>
      </c>
    </row>
    <row r="62" spans="1:9" x14ac:dyDescent="0.35">
      <c r="A62">
        <v>1185</v>
      </c>
      <c r="B62" t="s">
        <v>59</v>
      </c>
      <c r="C62" s="99"/>
      <c r="D62" s="99"/>
      <c r="E62" s="99"/>
      <c r="F62" s="99"/>
      <c r="G62" s="99"/>
      <c r="H62" s="99"/>
      <c r="I62" s="99"/>
    </row>
    <row r="63" spans="1:9" x14ac:dyDescent="0.35">
      <c r="A63">
        <v>1188</v>
      </c>
      <c r="B63" t="s">
        <v>44</v>
      </c>
      <c r="C63" s="99"/>
      <c r="D63" s="99"/>
      <c r="E63" s="99"/>
      <c r="F63" s="99"/>
      <c r="G63" s="99"/>
      <c r="H63" s="99">
        <v>1000</v>
      </c>
      <c r="I63" s="99">
        <v>-1000</v>
      </c>
    </row>
    <row r="64" spans="1:9" ht="14.5" customHeight="1" x14ac:dyDescent="0.35">
      <c r="A64">
        <v>1189</v>
      </c>
      <c r="B64" t="s">
        <v>60</v>
      </c>
      <c r="C64" s="99">
        <v>957.2</v>
      </c>
      <c r="D64" s="99"/>
      <c r="E64" s="99">
        <v>957.2</v>
      </c>
      <c r="F64" s="99"/>
      <c r="G64" s="99">
        <v>957.2</v>
      </c>
      <c r="H64" s="99">
        <v>2000</v>
      </c>
      <c r="I64" s="99">
        <v>-1042.8</v>
      </c>
    </row>
    <row r="65" spans="1:9" ht="14.5" customHeight="1" x14ac:dyDescent="0.35">
      <c r="A65">
        <v>1200</v>
      </c>
      <c r="B65" t="s">
        <v>61</v>
      </c>
      <c r="C65" s="99"/>
      <c r="D65" s="99"/>
      <c r="E65" s="99"/>
      <c r="F65" s="99"/>
      <c r="G65" s="99"/>
      <c r="H65" s="99"/>
      <c r="I65" s="99"/>
    </row>
    <row r="66" spans="1:9" ht="14.5" customHeight="1" x14ac:dyDescent="0.35">
      <c r="A66">
        <v>1201</v>
      </c>
      <c r="B66" t="s">
        <v>62</v>
      </c>
      <c r="C66" s="99">
        <v>500</v>
      </c>
      <c r="D66" s="99"/>
      <c r="E66" s="99">
        <v>500</v>
      </c>
      <c r="F66" s="99"/>
      <c r="G66" s="99">
        <v>500</v>
      </c>
      <c r="H66" s="99">
        <v>1000</v>
      </c>
      <c r="I66" s="99">
        <v>-500</v>
      </c>
    </row>
    <row r="67" spans="1:9" ht="14.5" customHeight="1" x14ac:dyDescent="0.35">
      <c r="A67">
        <v>1203</v>
      </c>
      <c r="B67" t="s">
        <v>58</v>
      </c>
      <c r="C67" s="99"/>
      <c r="D67" s="99"/>
      <c r="E67" s="99"/>
      <c r="F67" s="99">
        <v>7569.96</v>
      </c>
      <c r="G67" s="99">
        <v>-7569.96</v>
      </c>
      <c r="H67" s="99">
        <v>2000</v>
      </c>
      <c r="I67" s="99">
        <v>-2000</v>
      </c>
    </row>
    <row r="68" spans="1:9" x14ac:dyDescent="0.35">
      <c r="A68">
        <v>1205</v>
      </c>
      <c r="B68" t="s">
        <v>42</v>
      </c>
      <c r="C68" s="99">
        <v>500.28</v>
      </c>
      <c r="D68" s="99"/>
      <c r="E68" s="99">
        <v>500.28</v>
      </c>
      <c r="F68" s="99">
        <v>1352.82</v>
      </c>
      <c r="G68" s="99">
        <v>-852.54</v>
      </c>
      <c r="H68" s="99">
        <v>2000</v>
      </c>
      <c r="I68" s="99">
        <v>-1499.72</v>
      </c>
    </row>
    <row r="69" spans="1:9" x14ac:dyDescent="0.35">
      <c r="A69">
        <v>1208</v>
      </c>
      <c r="B69" t="s">
        <v>44</v>
      </c>
      <c r="C69" s="99"/>
      <c r="D69" s="99"/>
      <c r="E69" s="99"/>
      <c r="F69" s="99">
        <v>175</v>
      </c>
      <c r="G69" s="99">
        <v>-175</v>
      </c>
      <c r="H69" s="99">
        <v>1000</v>
      </c>
      <c r="I69" s="99">
        <v>-1000</v>
      </c>
    </row>
    <row r="70" spans="1:9" x14ac:dyDescent="0.35">
      <c r="A70">
        <v>1209</v>
      </c>
      <c r="B70" t="s">
        <v>63</v>
      </c>
      <c r="C70" s="99">
        <v>1000.28</v>
      </c>
      <c r="D70" s="99"/>
      <c r="E70" s="99">
        <v>1000.28</v>
      </c>
      <c r="F70" s="99">
        <v>9097.7800000000007</v>
      </c>
      <c r="G70" s="99">
        <v>-8097.5</v>
      </c>
      <c r="H70" s="99">
        <v>6000</v>
      </c>
      <c r="I70" s="99">
        <v>-4999.72</v>
      </c>
    </row>
    <row r="71" spans="1:9" x14ac:dyDescent="0.35">
      <c r="A71">
        <v>1210</v>
      </c>
      <c r="B71" t="s">
        <v>64</v>
      </c>
      <c r="C71" s="99"/>
      <c r="D71" s="99"/>
      <c r="E71" s="99"/>
      <c r="F71" s="99"/>
      <c r="G71" s="99"/>
      <c r="H71" s="99"/>
      <c r="I71" s="99"/>
    </row>
    <row r="72" spans="1:9" x14ac:dyDescent="0.35">
      <c r="A72">
        <v>1211</v>
      </c>
      <c r="B72" t="s">
        <v>65</v>
      </c>
      <c r="C72" s="99">
        <v>500</v>
      </c>
      <c r="D72" s="99"/>
      <c r="E72" s="99">
        <v>500</v>
      </c>
      <c r="F72" s="99">
        <v>1397.06</v>
      </c>
      <c r="G72" s="99">
        <v>-897.06</v>
      </c>
      <c r="H72" s="99">
        <v>2000</v>
      </c>
      <c r="I72" s="99">
        <v>-1500</v>
      </c>
    </row>
    <row r="73" spans="1:9" ht="14.5" customHeight="1" x14ac:dyDescent="0.35">
      <c r="A73">
        <v>1212</v>
      </c>
      <c r="B73" t="s">
        <v>0</v>
      </c>
      <c r="C73" s="99"/>
      <c r="D73" s="99"/>
      <c r="E73" s="99"/>
      <c r="F73" s="99"/>
      <c r="G73" s="99"/>
      <c r="H73" s="99">
        <v>5000</v>
      </c>
      <c r="I73" s="99">
        <v>-5000</v>
      </c>
    </row>
    <row r="74" spans="1:9" ht="14.5" customHeight="1" x14ac:dyDescent="0.35">
      <c r="A74">
        <v>1213</v>
      </c>
      <c r="B74" t="s">
        <v>58</v>
      </c>
      <c r="C74" s="99">
        <v>2366</v>
      </c>
      <c r="D74" s="99"/>
      <c r="E74" s="99">
        <v>2366</v>
      </c>
      <c r="F74" s="99">
        <v>13475.44</v>
      </c>
      <c r="G74" s="99">
        <v>-11109.44</v>
      </c>
      <c r="H74" s="99">
        <v>13000</v>
      </c>
      <c r="I74" s="99">
        <v>-10634</v>
      </c>
    </row>
    <row r="75" spans="1:9" ht="14.5" customHeight="1" x14ac:dyDescent="0.35">
      <c r="A75">
        <v>1218</v>
      </c>
      <c r="B75" t="s">
        <v>66</v>
      </c>
      <c r="C75" s="99"/>
      <c r="D75" s="99"/>
      <c r="E75" s="99"/>
      <c r="F75" s="99">
        <v>489</v>
      </c>
      <c r="G75" s="99">
        <v>-489</v>
      </c>
      <c r="H75" s="99">
        <v>1000</v>
      </c>
      <c r="I75" s="99">
        <v>-1000</v>
      </c>
    </row>
    <row r="76" spans="1:9" ht="14.5" customHeight="1" x14ac:dyDescent="0.35">
      <c r="A76">
        <v>1219</v>
      </c>
      <c r="B76" t="s">
        <v>67</v>
      </c>
      <c r="C76" s="99">
        <v>2866</v>
      </c>
      <c r="D76" s="99"/>
      <c r="E76" s="99">
        <v>2866</v>
      </c>
      <c r="F76" s="99">
        <v>15361.5</v>
      </c>
      <c r="G76" s="99">
        <v>-12495.5</v>
      </c>
      <c r="H76" s="99">
        <v>11000</v>
      </c>
      <c r="I76" s="99">
        <v>-8134</v>
      </c>
    </row>
    <row r="77" spans="1:9" x14ac:dyDescent="0.35">
      <c r="A77">
        <v>1240</v>
      </c>
      <c r="B77" t="s">
        <v>68</v>
      </c>
      <c r="C77" s="99"/>
      <c r="D77" s="99"/>
      <c r="E77" s="99"/>
      <c r="F77" s="99"/>
      <c r="G77" s="99"/>
      <c r="H77" s="99"/>
      <c r="I77" s="99"/>
    </row>
    <row r="78" spans="1:9" x14ac:dyDescent="0.35">
      <c r="A78">
        <v>1241</v>
      </c>
      <c r="B78" t="s">
        <v>69</v>
      </c>
      <c r="C78" s="99">
        <v>500</v>
      </c>
      <c r="D78" s="99"/>
      <c r="E78" s="99">
        <v>500</v>
      </c>
      <c r="F78" s="99"/>
      <c r="G78" s="99">
        <v>500</v>
      </c>
      <c r="H78" s="99">
        <v>1000</v>
      </c>
      <c r="I78" s="99">
        <v>-500</v>
      </c>
    </row>
    <row r="79" spans="1:9" x14ac:dyDescent="0.35">
      <c r="A79">
        <v>1242</v>
      </c>
      <c r="B79" t="s">
        <v>0</v>
      </c>
      <c r="C79" s="99"/>
      <c r="D79" s="99"/>
      <c r="E79" s="99"/>
      <c r="F79" s="99"/>
      <c r="G79" s="99"/>
      <c r="H79" s="99"/>
      <c r="I79" s="99"/>
    </row>
    <row r="80" spans="1:9" x14ac:dyDescent="0.35">
      <c r="A80">
        <v>1243</v>
      </c>
      <c r="B80" t="s">
        <v>58</v>
      </c>
      <c r="C80" s="99">
        <v>5457.5</v>
      </c>
      <c r="D80" s="99"/>
      <c r="E80" s="99">
        <v>5457.5</v>
      </c>
      <c r="F80" s="99">
        <v>1875</v>
      </c>
      <c r="G80" s="99">
        <v>3582.5</v>
      </c>
      <c r="H80" s="99">
        <v>4000</v>
      </c>
      <c r="I80" s="99">
        <v>1457.5</v>
      </c>
    </row>
    <row r="81" spans="1:9" ht="14.5" customHeight="1" x14ac:dyDescent="0.35">
      <c r="A81">
        <v>1248</v>
      </c>
      <c r="B81" t="s">
        <v>70</v>
      </c>
      <c r="C81" s="99"/>
      <c r="D81" s="99"/>
      <c r="E81" s="99"/>
      <c r="F81" s="99"/>
      <c r="G81" s="99"/>
      <c r="H81" s="99">
        <v>1000</v>
      </c>
      <c r="I81" s="99">
        <v>-1000</v>
      </c>
    </row>
    <row r="82" spans="1:9" ht="14.5" customHeight="1" x14ac:dyDescent="0.35">
      <c r="A82">
        <v>1249</v>
      </c>
      <c r="B82" t="s">
        <v>71</v>
      </c>
      <c r="C82" s="99">
        <v>5957.5</v>
      </c>
      <c r="D82" s="99"/>
      <c r="E82" s="99">
        <v>5957.5</v>
      </c>
      <c r="F82" s="99">
        <v>1875</v>
      </c>
      <c r="G82" s="99">
        <v>4082.5</v>
      </c>
      <c r="H82" s="99">
        <v>6000</v>
      </c>
      <c r="I82" s="99">
        <v>-42.5</v>
      </c>
    </row>
    <row r="83" spans="1:9" ht="14.5" customHeight="1" x14ac:dyDescent="0.35">
      <c r="A83">
        <v>1260</v>
      </c>
      <c r="B83" t="s">
        <v>72</v>
      </c>
      <c r="C83" s="99">
        <v>144038.97</v>
      </c>
      <c r="D83" s="99"/>
      <c r="E83" s="99">
        <v>144038.97</v>
      </c>
      <c r="F83" s="99">
        <v>190333.09</v>
      </c>
      <c r="G83" s="99">
        <v>-46294.12</v>
      </c>
      <c r="H83" s="99">
        <v>160000</v>
      </c>
      <c r="I83" s="99">
        <v>-15961.03</v>
      </c>
    </row>
    <row r="84" spans="1:9" ht="14.5" customHeight="1" x14ac:dyDescent="0.35">
      <c r="A84">
        <v>1300</v>
      </c>
      <c r="B84" t="s">
        <v>94</v>
      </c>
      <c r="C84" s="99"/>
      <c r="D84" s="99"/>
      <c r="E84" s="99"/>
      <c r="F84" s="99"/>
      <c r="G84" s="99"/>
      <c r="H84" s="99"/>
      <c r="I84" s="99"/>
    </row>
    <row r="85" spans="1:9" x14ac:dyDescent="0.35">
      <c r="A85">
        <v>1301</v>
      </c>
      <c r="B85" t="s">
        <v>73</v>
      </c>
      <c r="C85" s="99"/>
      <c r="D85" s="99"/>
      <c r="E85" s="99"/>
      <c r="F85" s="99"/>
      <c r="G85" s="99"/>
      <c r="H85" s="99"/>
      <c r="I85" s="99"/>
    </row>
    <row r="86" spans="1:9" x14ac:dyDescent="0.35">
      <c r="A86">
        <v>1303</v>
      </c>
      <c r="B86" t="s">
        <v>74</v>
      </c>
      <c r="C86" s="99"/>
      <c r="D86" s="99"/>
      <c r="E86" s="99"/>
      <c r="F86" s="99">
        <v>3888</v>
      </c>
      <c r="G86" s="99">
        <v>-3888</v>
      </c>
      <c r="H86" s="99"/>
      <c r="I86" s="99"/>
    </row>
    <row r="87" spans="1:9" ht="14.5" customHeight="1" x14ac:dyDescent="0.35">
      <c r="A87">
        <v>1305</v>
      </c>
      <c r="B87" t="s">
        <v>75</v>
      </c>
      <c r="C87" s="99"/>
      <c r="D87" s="99"/>
      <c r="E87" s="99"/>
      <c r="F87" s="99">
        <v>6570.22</v>
      </c>
      <c r="G87" s="99">
        <v>-6570.22</v>
      </c>
      <c r="H87" s="99"/>
      <c r="I87" s="99"/>
    </row>
    <row r="88" spans="1:9" ht="14.5" customHeight="1" x14ac:dyDescent="0.35">
      <c r="A88">
        <v>1307</v>
      </c>
      <c r="B88" t="s">
        <v>76</v>
      </c>
      <c r="C88" s="99"/>
      <c r="D88" s="99"/>
      <c r="E88" s="99"/>
      <c r="F88" s="99">
        <v>3429.95</v>
      </c>
      <c r="G88" s="99">
        <v>-3429.95</v>
      </c>
      <c r="H88" s="99">
        <v>3000</v>
      </c>
      <c r="I88" s="99">
        <v>-3000</v>
      </c>
    </row>
    <row r="89" spans="1:9" ht="14.5" customHeight="1" x14ac:dyDescent="0.35">
      <c r="A89">
        <v>1309</v>
      </c>
      <c r="B89" t="s">
        <v>77</v>
      </c>
      <c r="C89" s="99"/>
      <c r="D89" s="99"/>
      <c r="E89" s="99"/>
      <c r="F89" s="99">
        <v>13888.17</v>
      </c>
      <c r="G89" s="99">
        <v>-13888.17</v>
      </c>
      <c r="H89" s="99">
        <v>3000</v>
      </c>
      <c r="I89" s="99">
        <v>-3000</v>
      </c>
    </row>
    <row r="90" spans="1:9" ht="14.5" customHeight="1" x14ac:dyDescent="0.35">
      <c r="A90">
        <v>1310</v>
      </c>
      <c r="B90" t="s">
        <v>124</v>
      </c>
      <c r="C90" s="99"/>
      <c r="D90" s="99"/>
      <c r="E90" s="99"/>
      <c r="F90" s="99"/>
      <c r="G90" s="99"/>
      <c r="H90" s="99"/>
      <c r="I90" s="99"/>
    </row>
    <row r="91" spans="1:9" x14ac:dyDescent="0.35">
      <c r="A91">
        <v>1311</v>
      </c>
      <c r="B91" t="s">
        <v>100</v>
      </c>
      <c r="C91" s="99">
        <v>14843</v>
      </c>
      <c r="D91" s="99"/>
      <c r="E91" s="99">
        <v>14843</v>
      </c>
      <c r="F91" s="99">
        <v>10952</v>
      </c>
      <c r="G91" s="99">
        <v>3891</v>
      </c>
      <c r="H91" s="99">
        <v>20000</v>
      </c>
      <c r="I91" s="99">
        <v>-5157</v>
      </c>
    </row>
    <row r="92" spans="1:9" x14ac:dyDescent="0.35">
      <c r="A92">
        <v>1313</v>
      </c>
      <c r="B92" t="s">
        <v>101</v>
      </c>
      <c r="C92" s="99">
        <v>10860.84</v>
      </c>
      <c r="D92" s="99"/>
      <c r="E92" s="99">
        <v>10860.84</v>
      </c>
      <c r="F92" s="99">
        <v>13833.02</v>
      </c>
      <c r="G92" s="99">
        <v>-2972.18</v>
      </c>
      <c r="H92" s="99">
        <v>20000</v>
      </c>
      <c r="I92" s="99">
        <v>-9139.16</v>
      </c>
    </row>
    <row r="93" spans="1:9" x14ac:dyDescent="0.35">
      <c r="A93">
        <v>1319</v>
      </c>
      <c r="B93" t="s">
        <v>96</v>
      </c>
      <c r="C93" s="99">
        <v>25703.84</v>
      </c>
      <c r="D93" s="99"/>
      <c r="E93" s="99">
        <v>25703.84</v>
      </c>
      <c r="F93" s="99">
        <v>24785.02</v>
      </c>
      <c r="G93" s="99">
        <v>918.82</v>
      </c>
      <c r="H93" s="99">
        <v>40000</v>
      </c>
      <c r="I93" s="99">
        <v>-14296.16</v>
      </c>
    </row>
    <row r="94" spans="1:9" ht="14.5" customHeight="1" x14ac:dyDescent="0.35">
      <c r="A94">
        <v>1320</v>
      </c>
      <c r="B94" t="s">
        <v>78</v>
      </c>
      <c r="C94" s="99"/>
      <c r="D94" s="99"/>
      <c r="E94" s="99"/>
      <c r="F94" s="99"/>
      <c r="G94" s="99"/>
      <c r="H94" s="99"/>
      <c r="I94" s="99"/>
    </row>
    <row r="95" spans="1:9" ht="14.5" customHeight="1" x14ac:dyDescent="0.35">
      <c r="A95">
        <v>1321</v>
      </c>
      <c r="B95" t="s">
        <v>79</v>
      </c>
      <c r="C95" s="99">
        <v>580</v>
      </c>
      <c r="D95" s="99"/>
      <c r="E95" s="99">
        <v>580</v>
      </c>
      <c r="F95" s="99">
        <v>4631.75</v>
      </c>
      <c r="G95" s="99">
        <v>-4051.75</v>
      </c>
      <c r="H95" s="99">
        <v>5000</v>
      </c>
      <c r="I95" s="99">
        <v>-4420</v>
      </c>
    </row>
    <row r="96" spans="1:9" x14ac:dyDescent="0.35">
      <c r="A96">
        <v>1323</v>
      </c>
      <c r="B96" t="s">
        <v>102</v>
      </c>
      <c r="C96" s="99">
        <v>7871.06</v>
      </c>
      <c r="D96" s="99"/>
      <c r="E96" s="99">
        <v>7871.06</v>
      </c>
      <c r="F96" s="99">
        <v>3956.76</v>
      </c>
      <c r="G96" s="99">
        <v>3914.3</v>
      </c>
      <c r="H96" s="99">
        <v>10000</v>
      </c>
      <c r="I96" s="99">
        <v>-2128.94</v>
      </c>
    </row>
    <row r="97" spans="1:9" x14ac:dyDescent="0.35">
      <c r="A97">
        <v>1325</v>
      </c>
      <c r="B97" t="s">
        <v>39</v>
      </c>
      <c r="C97" s="99"/>
      <c r="D97" s="99"/>
      <c r="E97" s="99"/>
      <c r="F97" s="99">
        <v>56</v>
      </c>
      <c r="G97" s="99">
        <v>-56</v>
      </c>
      <c r="H97" s="99">
        <v>1000</v>
      </c>
      <c r="I97" s="99">
        <v>-1000</v>
      </c>
    </row>
    <row r="98" spans="1:9" x14ac:dyDescent="0.35">
      <c r="A98">
        <v>1331</v>
      </c>
      <c r="B98" t="s">
        <v>80</v>
      </c>
      <c r="C98" s="99">
        <v>15324.32</v>
      </c>
      <c r="D98" s="99"/>
      <c r="E98" s="99">
        <v>15324.32</v>
      </c>
      <c r="F98" s="99">
        <v>5583.3</v>
      </c>
      <c r="G98" s="99">
        <v>9741.02</v>
      </c>
      <c r="H98" s="99">
        <v>12000</v>
      </c>
      <c r="I98" s="99">
        <v>3324.32</v>
      </c>
    </row>
    <row r="99" spans="1:9" ht="14.5" customHeight="1" x14ac:dyDescent="0.35">
      <c r="A99">
        <v>1333</v>
      </c>
      <c r="B99" t="s">
        <v>81</v>
      </c>
      <c r="C99" s="99"/>
      <c r="D99" s="99"/>
      <c r="E99" s="99"/>
      <c r="F99" s="99">
        <v>10775.68</v>
      </c>
      <c r="G99" s="99">
        <v>-10775.68</v>
      </c>
      <c r="H99" s="99">
        <v>12000</v>
      </c>
      <c r="I99" s="99">
        <v>-12000</v>
      </c>
    </row>
    <row r="100" spans="1:9" ht="14.5" customHeight="1" x14ac:dyDescent="0.35">
      <c r="A100">
        <v>1335</v>
      </c>
      <c r="B100" t="s">
        <v>112</v>
      </c>
      <c r="C100" s="99">
        <v>1144</v>
      </c>
      <c r="D100" s="99"/>
      <c r="E100" s="99">
        <v>1144</v>
      </c>
      <c r="F100" s="99">
        <v>24554</v>
      </c>
      <c r="G100" s="99">
        <v>-23410</v>
      </c>
      <c r="H100" s="99">
        <v>2000</v>
      </c>
      <c r="I100" s="99">
        <v>-856</v>
      </c>
    </row>
    <row r="101" spans="1:9" ht="14.5" customHeight="1" x14ac:dyDescent="0.35">
      <c r="A101">
        <v>1337</v>
      </c>
      <c r="B101" t="s">
        <v>103</v>
      </c>
      <c r="C101" s="99">
        <v>15950</v>
      </c>
      <c r="D101" s="99"/>
      <c r="E101" s="99">
        <v>15950</v>
      </c>
      <c r="F101" s="99"/>
      <c r="G101" s="99">
        <v>15950</v>
      </c>
      <c r="H101" s="99">
        <v>15000</v>
      </c>
      <c r="I101" s="99">
        <v>950</v>
      </c>
    </row>
    <row r="102" spans="1:9" ht="14.5" customHeight="1" x14ac:dyDescent="0.35">
      <c r="A102">
        <v>1340</v>
      </c>
      <c r="B102" t="s">
        <v>125</v>
      </c>
      <c r="C102" s="99"/>
      <c r="D102" s="99"/>
      <c r="E102" s="99"/>
      <c r="F102" s="99"/>
      <c r="G102" s="99"/>
      <c r="H102" s="99"/>
      <c r="I102" s="99"/>
    </row>
    <row r="103" spans="1:9" ht="14.5" customHeight="1" x14ac:dyDescent="0.35">
      <c r="A103">
        <v>1350</v>
      </c>
      <c r="B103" t="s">
        <v>82</v>
      </c>
      <c r="C103" s="99">
        <v>40869.379999999997</v>
      </c>
      <c r="D103" s="99"/>
      <c r="E103" s="99">
        <v>40869.379999999997</v>
      </c>
      <c r="F103" s="99">
        <v>49557.49</v>
      </c>
      <c r="G103" s="99">
        <v>-8688.11</v>
      </c>
      <c r="H103" s="99">
        <v>57000</v>
      </c>
      <c r="I103" s="99">
        <v>-16130.62</v>
      </c>
    </row>
    <row r="104" spans="1:9" ht="14.5" customHeight="1" x14ac:dyDescent="0.35">
      <c r="A104">
        <v>4599</v>
      </c>
      <c r="B104" t="s">
        <v>83</v>
      </c>
      <c r="C104" s="99"/>
      <c r="D104" s="99"/>
      <c r="E104" s="99"/>
      <c r="F104" s="99"/>
      <c r="G104" s="99"/>
      <c r="H104" s="99"/>
      <c r="I104" s="99"/>
    </row>
    <row r="105" spans="1:9" x14ac:dyDescent="0.35">
      <c r="A105">
        <v>4600</v>
      </c>
      <c r="B105" t="s">
        <v>84</v>
      </c>
      <c r="C105" s="99"/>
      <c r="D105" s="99"/>
      <c r="E105" s="99"/>
      <c r="F105" s="99"/>
      <c r="G105" s="99"/>
      <c r="H105" s="99"/>
      <c r="I105" s="99"/>
    </row>
    <row r="106" spans="1:9" x14ac:dyDescent="0.35">
      <c r="A106">
        <v>4601</v>
      </c>
      <c r="B106" t="s">
        <v>85</v>
      </c>
      <c r="C106" s="99">
        <v>11350.5</v>
      </c>
      <c r="D106" s="99"/>
      <c r="E106" s="99">
        <v>11350.5</v>
      </c>
      <c r="F106" s="99">
        <v>1744.07</v>
      </c>
      <c r="G106" s="99">
        <v>9606.43</v>
      </c>
      <c r="H106" s="99">
        <v>14000</v>
      </c>
      <c r="I106" s="99">
        <v>-2649.5</v>
      </c>
    </row>
    <row r="107" spans="1:9" x14ac:dyDescent="0.35">
      <c r="A107">
        <v>4603</v>
      </c>
      <c r="B107" t="s">
        <v>86</v>
      </c>
      <c r="C107" s="99">
        <v>2138</v>
      </c>
      <c r="D107" s="99"/>
      <c r="E107" s="99">
        <v>2138</v>
      </c>
      <c r="F107" s="99">
        <v>2299.25</v>
      </c>
      <c r="G107" s="99">
        <v>-161.25</v>
      </c>
      <c r="H107" s="99">
        <v>3000</v>
      </c>
      <c r="I107" s="99">
        <v>-862</v>
      </c>
    </row>
    <row r="108" spans="1:9" x14ac:dyDescent="0.35">
      <c r="A108">
        <v>4604</v>
      </c>
      <c r="B108" t="s">
        <v>108</v>
      </c>
      <c r="C108" s="99">
        <v>4932.92</v>
      </c>
      <c r="D108" s="99"/>
      <c r="E108" s="99">
        <v>4932.92</v>
      </c>
      <c r="F108" s="99">
        <v>3600.9</v>
      </c>
      <c r="G108" s="99">
        <v>1332.02</v>
      </c>
      <c r="H108" s="99">
        <v>4000</v>
      </c>
      <c r="I108" s="99">
        <v>932.92</v>
      </c>
    </row>
    <row r="109" spans="1:9" ht="14.5" customHeight="1" x14ac:dyDescent="0.35">
      <c r="A109">
        <v>4605</v>
      </c>
      <c r="B109" t="s">
        <v>87</v>
      </c>
      <c r="C109" s="99">
        <v>3844.72</v>
      </c>
      <c r="D109" s="99"/>
      <c r="E109" s="99">
        <v>3844.72</v>
      </c>
      <c r="F109" s="99">
        <v>3828.01</v>
      </c>
      <c r="G109" s="99">
        <v>16.71</v>
      </c>
      <c r="H109" s="99">
        <v>7000</v>
      </c>
      <c r="I109" s="99">
        <v>-3155.28</v>
      </c>
    </row>
    <row r="110" spans="1:9" ht="14.5" customHeight="1" x14ac:dyDescent="0.35">
      <c r="A110">
        <v>4615</v>
      </c>
      <c r="B110" t="s">
        <v>88</v>
      </c>
      <c r="C110" s="99"/>
      <c r="D110" s="99"/>
      <c r="E110" s="99"/>
      <c r="F110" s="99"/>
      <c r="G110" s="99"/>
      <c r="H110" s="99"/>
      <c r="I110" s="99"/>
    </row>
    <row r="111" spans="1:9" ht="14.5" customHeight="1" x14ac:dyDescent="0.35">
      <c r="A111">
        <v>4618</v>
      </c>
      <c r="B111" t="s">
        <v>89</v>
      </c>
      <c r="C111" s="99">
        <v>22266.14</v>
      </c>
      <c r="D111" s="99"/>
      <c r="E111" s="99">
        <v>22266.14</v>
      </c>
      <c r="F111" s="99">
        <v>11472.23</v>
      </c>
      <c r="G111" s="99">
        <v>10793.91</v>
      </c>
      <c r="H111" s="99">
        <v>28000</v>
      </c>
      <c r="I111" s="99">
        <v>-5733.86</v>
      </c>
    </row>
    <row r="112" spans="1:9" ht="14.5" customHeight="1" x14ac:dyDescent="0.35">
      <c r="A112">
        <v>4619</v>
      </c>
      <c r="B112" t="s">
        <v>90</v>
      </c>
      <c r="C112" s="99">
        <v>88839.360000000001</v>
      </c>
      <c r="D112" s="99"/>
      <c r="E112" s="99">
        <v>88839.360000000001</v>
      </c>
      <c r="F112" s="99">
        <v>99702.91</v>
      </c>
      <c r="G112" s="99">
        <v>-10863.55</v>
      </c>
      <c r="H112" s="99">
        <v>128000</v>
      </c>
      <c r="I112" s="99">
        <v>-39160.639999999999</v>
      </c>
    </row>
    <row r="113" spans="1:9" x14ac:dyDescent="0.35">
      <c r="A113">
        <v>4699</v>
      </c>
      <c r="B113" t="s">
        <v>91</v>
      </c>
      <c r="C113" s="99">
        <v>232878.33</v>
      </c>
      <c r="D113" s="99"/>
      <c r="E113" s="99">
        <v>232878.33</v>
      </c>
      <c r="F113" s="99">
        <v>290036</v>
      </c>
      <c r="G113" s="99">
        <v>-57157.67</v>
      </c>
      <c r="H113" s="99">
        <v>288000</v>
      </c>
      <c r="I113" s="99">
        <v>-55121.67</v>
      </c>
    </row>
    <row r="114" spans="1:9" ht="14.5" customHeight="1" x14ac:dyDescent="0.35">
      <c r="A114">
        <v>4700</v>
      </c>
      <c r="B114" t="s">
        <v>118</v>
      </c>
      <c r="C114" s="99">
        <v>19290.3</v>
      </c>
      <c r="D114" s="99"/>
      <c r="E114" s="99">
        <v>19290.3</v>
      </c>
      <c r="F114" s="99">
        <v>-40981.1</v>
      </c>
      <c r="G114" s="99">
        <v>60271.4</v>
      </c>
      <c r="H114" s="99">
        <v>7000</v>
      </c>
      <c r="I114" s="99">
        <v>12290.3</v>
      </c>
    </row>
    <row r="115" spans="1:9" ht="14.5" customHeight="1" x14ac:dyDescent="0.35">
      <c r="A115">
        <v>4701</v>
      </c>
      <c r="B115" t="s">
        <v>92</v>
      </c>
      <c r="C115" s="99"/>
      <c r="D115" s="99"/>
      <c r="E115" s="99"/>
      <c r="F115" s="99"/>
      <c r="G115" s="99"/>
      <c r="H115" s="99"/>
      <c r="I115" s="99"/>
    </row>
    <row r="116" spans="1:9" ht="14.5" customHeight="1" x14ac:dyDescent="0.35">
      <c r="A116">
        <v>5000</v>
      </c>
      <c r="B116" t="s">
        <v>92</v>
      </c>
      <c r="C116" s="99"/>
      <c r="D116" s="99"/>
      <c r="E116" s="99"/>
      <c r="F116" s="99"/>
      <c r="G116" s="99"/>
      <c r="H116" s="99"/>
      <c r="I116" s="99"/>
    </row>
    <row r="117" spans="1:9" x14ac:dyDescent="0.35">
      <c r="A117">
        <v>5001</v>
      </c>
      <c r="B117" t="s">
        <v>10</v>
      </c>
      <c r="C117" s="99"/>
      <c r="D117" s="99"/>
      <c r="E117" s="99"/>
      <c r="F117" s="99"/>
      <c r="G117" s="99"/>
      <c r="H117" s="99"/>
      <c r="I117" s="99"/>
    </row>
    <row r="118" spans="1:9" x14ac:dyDescent="0.35">
      <c r="A118">
        <v>5050</v>
      </c>
      <c r="B118" t="s">
        <v>2</v>
      </c>
      <c r="C118" s="99">
        <v>18480</v>
      </c>
      <c r="D118" s="99"/>
      <c r="E118" s="99">
        <v>18480</v>
      </c>
      <c r="F118" s="99">
        <v>20539</v>
      </c>
      <c r="G118" s="99">
        <v>-2059</v>
      </c>
      <c r="H118" s="99"/>
      <c r="I118" s="99">
        <v>18480</v>
      </c>
    </row>
    <row r="119" spans="1:9" x14ac:dyDescent="0.35">
      <c r="A119">
        <v>5100</v>
      </c>
      <c r="B119" t="s">
        <v>3</v>
      </c>
      <c r="C119" s="99">
        <v>258055.41</v>
      </c>
      <c r="D119" s="99"/>
      <c r="E119" s="99">
        <v>258055.41</v>
      </c>
      <c r="F119" s="99">
        <v>282982.58</v>
      </c>
      <c r="G119" s="99">
        <v>-24927.17</v>
      </c>
      <c r="H119" s="99"/>
      <c r="I119" s="99">
        <v>258055.41</v>
      </c>
    </row>
    <row r="120" spans="1:9" x14ac:dyDescent="0.35">
      <c r="A120">
        <v>5250</v>
      </c>
      <c r="B120" t="s">
        <v>4</v>
      </c>
      <c r="C120" s="99">
        <v>276535.40999999997</v>
      </c>
      <c r="D120" s="99"/>
      <c r="E120" s="99">
        <v>276535.40999999997</v>
      </c>
      <c r="F120" s="99">
        <v>303521.58</v>
      </c>
      <c r="G120" s="99">
        <v>-26986.17</v>
      </c>
      <c r="H120" s="99"/>
      <c r="I120" s="99">
        <v>276535.40999999997</v>
      </c>
    </row>
    <row r="121" spans="1:9" x14ac:dyDescent="0.35">
      <c r="A121">
        <v>5300</v>
      </c>
      <c r="B121" t="s">
        <v>5</v>
      </c>
      <c r="C121" s="99"/>
      <c r="D121" s="99"/>
      <c r="E121" s="99"/>
      <c r="F121" s="99"/>
      <c r="G121" s="99"/>
      <c r="H121" s="99"/>
      <c r="I121" s="99"/>
    </row>
    <row r="122" spans="1:9" x14ac:dyDescent="0.35">
      <c r="A122">
        <v>5350</v>
      </c>
      <c r="B122" t="s">
        <v>6</v>
      </c>
      <c r="C122" s="99">
        <v>247917.37</v>
      </c>
      <c r="D122" s="99"/>
      <c r="E122" s="99">
        <v>247917.37</v>
      </c>
      <c r="F122" s="99">
        <v>325513.14</v>
      </c>
      <c r="G122" s="99">
        <v>-77595.77</v>
      </c>
      <c r="H122" s="99"/>
      <c r="I122" s="99">
        <v>247917.37</v>
      </c>
    </row>
    <row r="123" spans="1:9" x14ac:dyDescent="0.35">
      <c r="A123">
        <v>4700</v>
      </c>
      <c r="B123" t="s">
        <v>128</v>
      </c>
      <c r="C123" s="99">
        <v>19290.3</v>
      </c>
      <c r="D123" s="99"/>
      <c r="E123" s="99">
        <v>19290.3</v>
      </c>
      <c r="F123" s="99"/>
      <c r="G123" s="99"/>
      <c r="H123" s="99"/>
      <c r="I123" s="99"/>
    </row>
    <row r="124" spans="1:9" x14ac:dyDescent="0.35">
      <c r="A124">
        <v>5400</v>
      </c>
      <c r="B124" t="s">
        <v>7</v>
      </c>
      <c r="C124" s="99"/>
      <c r="D124" s="99"/>
      <c r="E124" s="99"/>
      <c r="F124" s="99"/>
      <c r="G124" s="99"/>
      <c r="H124" s="99"/>
      <c r="I124" s="99"/>
    </row>
    <row r="125" spans="1:9" x14ac:dyDescent="0.35">
      <c r="A125">
        <v>5500</v>
      </c>
      <c r="B125" t="s">
        <v>126</v>
      </c>
      <c r="C125" s="99">
        <v>9327.74</v>
      </c>
      <c r="D125" s="99"/>
      <c r="E125" s="99">
        <v>9327.74</v>
      </c>
      <c r="F125" s="99">
        <v>18989.54</v>
      </c>
      <c r="G125" s="99">
        <v>-9661.7999999999993</v>
      </c>
      <c r="H125" s="99"/>
      <c r="I125" s="99">
        <v>9327.74</v>
      </c>
    </row>
    <row r="126" spans="1:9" x14ac:dyDescent="0.35">
      <c r="A126">
        <v>5505</v>
      </c>
      <c r="B126" t="s">
        <v>127</v>
      </c>
      <c r="C126" s="99"/>
      <c r="D126" s="99"/>
      <c r="E126" s="99"/>
      <c r="F126" s="99"/>
      <c r="G126" s="99"/>
      <c r="H126" s="99"/>
      <c r="I126" s="99"/>
    </row>
    <row r="127" spans="1:9" x14ac:dyDescent="0.35">
      <c r="A127">
        <v>5550</v>
      </c>
      <c r="B127" t="s">
        <v>8</v>
      </c>
      <c r="C127" s="99"/>
      <c r="D127" s="99"/>
      <c r="E127" s="99"/>
      <c r="F127" s="99"/>
      <c r="G127" s="99"/>
      <c r="H127" s="99"/>
      <c r="I127" s="99"/>
    </row>
    <row r="128" spans="1:9" x14ac:dyDescent="0.35">
      <c r="A128">
        <v>5600</v>
      </c>
      <c r="B128" t="s">
        <v>9</v>
      </c>
      <c r="C128" s="99">
        <v>276535.40999999997</v>
      </c>
      <c r="D128" s="99"/>
      <c r="E128" s="99">
        <v>276535.40999999997</v>
      </c>
      <c r="F128" s="99">
        <v>344502.68</v>
      </c>
      <c r="G128" s="99">
        <v>-67967.27</v>
      </c>
      <c r="H128" s="99"/>
      <c r="I128" s="99">
        <v>276535.40999999997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7"/>
  <sheetViews>
    <sheetView tabSelected="1" zoomScale="106" zoomScaleNormal="106" zoomScaleSheetLayoutView="100" workbookViewId="0">
      <pane xSplit="1" ySplit="2" topLeftCell="B131" activePane="bottomRight" state="frozen"/>
      <selection pane="topRight" activeCell="B1" sqref="B1"/>
      <selection pane="bottomLeft" activeCell="A3" sqref="A3"/>
      <selection pane="bottomRight" activeCell="C143" sqref="C143"/>
    </sheetView>
  </sheetViews>
  <sheetFormatPr defaultColWidth="8.81640625" defaultRowHeight="14.5" x14ac:dyDescent="0.35"/>
  <cols>
    <col min="1" max="1" width="7" style="1" bestFit="1" customWidth="1"/>
    <col min="2" max="2" width="47.54296875" style="1" bestFit="1" customWidth="1"/>
    <col min="3" max="3" width="15.6328125" style="1" customWidth="1"/>
    <col min="4" max="4" width="18.6328125" style="1" customWidth="1"/>
    <col min="5" max="5" width="15.6328125" style="1" customWidth="1"/>
    <col min="6" max="16384" width="8.81640625" style="1"/>
  </cols>
  <sheetData>
    <row r="1" spans="1:5" ht="14.5" customHeight="1" x14ac:dyDescent="0.35">
      <c r="A1" s="111" t="s">
        <v>119</v>
      </c>
      <c r="B1" s="112"/>
      <c r="C1" s="71" t="s">
        <v>1</v>
      </c>
      <c r="D1" s="71" t="s">
        <v>1</v>
      </c>
      <c r="E1" s="73"/>
    </row>
    <row r="2" spans="1:5" ht="20" customHeight="1" x14ac:dyDescent="0.35">
      <c r="A2" s="113"/>
      <c r="B2" s="114"/>
      <c r="C2" s="72">
        <v>45585</v>
      </c>
      <c r="D2" s="72">
        <v>45950</v>
      </c>
      <c r="E2" s="71" t="s">
        <v>120</v>
      </c>
    </row>
    <row r="3" spans="1:5" ht="20" customHeight="1" x14ac:dyDescent="0.35">
      <c r="A3" s="8"/>
      <c r="B3" s="13" t="s">
        <v>113</v>
      </c>
      <c r="C3" s="101">
        <f>C5/129</f>
        <v>1891</v>
      </c>
      <c r="D3" s="101">
        <v>1778</v>
      </c>
      <c r="E3" s="100">
        <v>2100</v>
      </c>
    </row>
    <row r="4" spans="1:5" ht="20" customHeight="1" x14ac:dyDescent="0.35">
      <c r="A4" s="8"/>
      <c r="B4" s="13" t="s">
        <v>0</v>
      </c>
      <c r="C4" s="101"/>
      <c r="D4" s="101"/>
      <c r="E4" s="100"/>
    </row>
    <row r="5" spans="1:5" ht="18" customHeight="1" x14ac:dyDescent="0.35">
      <c r="A5" s="9">
        <v>1000</v>
      </c>
      <c r="B5" s="10" t="str">
        <f>+VLOOKUP($A5,'input-ark'!$A$1:$F$179,2,FALSE)</f>
        <v>Kredskontingent</v>
      </c>
      <c r="C5" s="11">
        <f>+VLOOKUP($A5,'input-ark'!$A$1:$I$179,6,FALSE)</f>
        <v>243939</v>
      </c>
      <c r="D5" s="11">
        <f>+VLOOKUP($A5,'input-ark'!$A$1:$I$179,3,FALSE)</f>
        <v>248663</v>
      </c>
      <c r="E5" s="11">
        <f>+VLOOKUP($A5,'input-ark'!$A$1:$I$179,8,FALSE)</f>
        <v>294000</v>
      </c>
    </row>
    <row r="6" spans="1:5" ht="18" customHeight="1" x14ac:dyDescent="0.35">
      <c r="A6" s="9">
        <v>1005</v>
      </c>
      <c r="B6" s="10" t="str">
        <f>+VLOOKUP($A6,'input-ark'!$A$1:$F$179,2,FALSE)</f>
        <v>Manglende afbud fra lokalforeningerne</v>
      </c>
      <c r="C6" s="11">
        <f>+VLOOKUP($A6,'input-ark'!$A$1:$I$179,6,FALSE)</f>
        <v>0</v>
      </c>
      <c r="D6" s="11">
        <f>+VLOOKUP($A6,'input-ark'!$A$1:$I$179,3,FALSE)</f>
        <v>700</v>
      </c>
      <c r="E6" s="11">
        <f>+VLOOKUP($A6,'input-ark'!$A$1:$I$179,8,FALSE)</f>
        <v>600</v>
      </c>
    </row>
    <row r="7" spans="1:5" ht="18" customHeight="1" x14ac:dyDescent="0.35">
      <c r="A7" s="9">
        <v>1007</v>
      </c>
      <c r="B7" s="10" t="str">
        <f>+VLOOKUP($A7,'input-ark'!$A$1:$F$179,2,FALSE)</f>
        <v>Salg af hundeførermærker</v>
      </c>
      <c r="C7" s="11">
        <f>+VLOOKUP($A7,'input-ark'!$A$1:$I$179,6,FALSE)</f>
        <v>0</v>
      </c>
      <c r="D7" s="11">
        <f>+VLOOKUP($A7,'input-ark'!$A$1:$I$179,3,FALSE)</f>
        <v>250</v>
      </c>
      <c r="E7" s="11">
        <f>+VLOOKUP($A7,'input-ark'!$A$1:$I$179,8,FALSE)</f>
        <v>400</v>
      </c>
    </row>
    <row r="8" spans="1:5" ht="18" customHeight="1" x14ac:dyDescent="0.35">
      <c r="A8" s="9">
        <v>1009</v>
      </c>
      <c r="B8" s="10" t="str">
        <f>+VLOOKUP($A8,'input-ark'!$A$1:$F$179,2,FALSE)</f>
        <v>Renter</v>
      </c>
      <c r="C8" s="11">
        <f>+VLOOKUP($A8,'input-ark'!$A$1:$I$179,6,FALSE)</f>
        <v>615.9</v>
      </c>
      <c r="D8" s="11">
        <f>+VLOOKUP($A8,'input-ark'!$A$1:$I$179,3,FALSE)</f>
        <v>93.33</v>
      </c>
      <c r="E8" s="11">
        <f>+VLOOKUP($A8,'input-ark'!$A$1:$I$179,8,FALSE)</f>
        <v>0</v>
      </c>
    </row>
    <row r="9" spans="1:5" ht="18" customHeight="1" x14ac:dyDescent="0.35">
      <c r="A9" s="9">
        <v>1018</v>
      </c>
      <c r="B9" s="10" t="str">
        <f>+VLOOKUP($A9,'input-ark'!$A$1:$F$179,2,FALSE)</f>
        <v>Andre indtægter</v>
      </c>
      <c r="C9" s="11">
        <f>+VLOOKUP($A9,'input-ark'!$A$1:$I$179,6,FALSE)</f>
        <v>4500</v>
      </c>
      <c r="D9" s="11">
        <f>+VLOOKUP($A9,'input-ark'!$A$1:$I$179,3,FALSE)</f>
        <v>2462.3000000000002</v>
      </c>
      <c r="E9" s="11">
        <f>+VLOOKUP($A9,'input-ark'!$A$1:$I$179,8,FALSE)</f>
        <v>0</v>
      </c>
    </row>
    <row r="10" spans="1:5" ht="18" customHeight="1" x14ac:dyDescent="0.35">
      <c r="A10" s="9">
        <v>1019</v>
      </c>
      <c r="B10" s="76" t="str">
        <f>+VLOOKUP($A10,'input-ark'!$A$1:$F$179,2,FALSE)</f>
        <v>Indtægter i alt</v>
      </c>
      <c r="C10" s="12">
        <f>+VLOOKUP($A10,'input-ark'!$A$1:$I$179,6,FALSE)</f>
        <v>249054.9</v>
      </c>
      <c r="D10" s="12">
        <f>+VLOOKUP($A10,'input-ark'!$A$1:$I$179,3,FALSE)</f>
        <v>252168.63</v>
      </c>
      <c r="E10" s="54">
        <f>+VLOOKUP($A10,'input-ark'!$A$1:$I$179,8,FALSE)</f>
        <v>295000</v>
      </c>
    </row>
    <row r="11" spans="1:5" ht="8" customHeight="1" x14ac:dyDescent="0.35">
      <c r="B11" s="64"/>
      <c r="C11" s="87"/>
      <c r="D11" s="88"/>
      <c r="E11" s="88"/>
    </row>
    <row r="12" spans="1:5" ht="18" hidden="1" customHeight="1" x14ac:dyDescent="0.35">
      <c r="A12" s="59">
        <v>1049</v>
      </c>
      <c r="B12" s="64" t="str">
        <f>+VLOOKUP($A12,'input-ark'!$A$1:$F$179,2,FALSE)</f>
        <v>Udgifter</v>
      </c>
      <c r="C12" s="89"/>
      <c r="D12" s="90"/>
      <c r="E12" s="90"/>
    </row>
    <row r="13" spans="1:5" ht="18" hidden="1" customHeight="1" x14ac:dyDescent="0.35">
      <c r="A13" s="59">
        <v>1050</v>
      </c>
      <c r="B13" s="60" t="str">
        <f>+VLOOKUP($A13,'input-ark'!$A$1:$F$179,2,FALSE)</f>
        <v>KørselsApp til Kreds 4</v>
      </c>
      <c r="C13" s="89">
        <f>+VLOOKUP($A13,'input-ark'!$A$1:$I$179,6,FALSE)*-1</f>
        <v>0</v>
      </c>
      <c r="D13" s="89">
        <f>+VLOOKUP($A13,'input-ark'!$A$1:$I$179,3,FALSE)*-1</f>
        <v>0</v>
      </c>
      <c r="E13" s="89">
        <f>+VLOOKUP($A13,'input-ark'!$A$1:$I$179,8,FALSE)*-1</f>
        <v>0</v>
      </c>
    </row>
    <row r="14" spans="1:5" ht="18" hidden="1" customHeight="1" x14ac:dyDescent="0.35">
      <c r="A14" s="59">
        <v>1055</v>
      </c>
      <c r="B14" s="60" t="str">
        <f>+VLOOKUP($A14,'input-ark'!$A$1:$F$179,2,FALSE)</f>
        <v>Appkvitteringer til Kreds 4</v>
      </c>
      <c r="C14" s="89">
        <f>+VLOOKUP($A14,'input-ark'!$A$1:$I$179,6,FALSE)*-1</f>
        <v>0</v>
      </c>
      <c r="D14" s="89">
        <f>+VLOOKUP($A14,'input-ark'!$A$1:$I$179,3,FALSE)*-1</f>
        <v>0</v>
      </c>
      <c r="E14" s="89">
        <f>+VLOOKUP($A14,'input-ark'!$A$1:$I$179,8,FALSE)*-1</f>
        <v>0</v>
      </c>
    </row>
    <row r="15" spans="1:5" ht="18" hidden="1" customHeight="1" x14ac:dyDescent="0.35">
      <c r="A15" s="59">
        <v>1059</v>
      </c>
      <c r="B15" s="64" t="str">
        <f>+VLOOKUP($A15,'input-ark'!$A$1:$F$179,2,FALSE)</f>
        <v>Udgifter fra Klubmodul-App</v>
      </c>
      <c r="C15" s="93">
        <f>+VLOOKUP($A15,'input-ark'!$A$1:$I$179,6,FALSE)*-1</f>
        <v>0</v>
      </c>
      <c r="D15" s="93">
        <f>+VLOOKUP($A15,'input-ark'!$A$1:$I$179,3,FALSE)*-1</f>
        <v>0</v>
      </c>
      <c r="E15" s="93">
        <f>+VLOOKUP($A15,'input-ark'!$A$1:$I$179,8,FALSE)*-1</f>
        <v>0</v>
      </c>
    </row>
    <row r="16" spans="1:5" ht="18" customHeight="1" x14ac:dyDescent="0.35">
      <c r="A16" s="19">
        <v>1100</v>
      </c>
      <c r="B16" s="57" t="str">
        <f>+VLOOKUP($A16,'input-ark'!$A$1:$F$179,2,FALSE)</f>
        <v>Uddannelsesudvalget</v>
      </c>
      <c r="C16" s="18"/>
      <c r="D16" s="18"/>
      <c r="E16" s="18"/>
    </row>
    <row r="17" spans="1:5" ht="18" customHeight="1" x14ac:dyDescent="0.35">
      <c r="A17" s="19">
        <v>1101</v>
      </c>
      <c r="B17" s="21" t="str">
        <f>+VLOOKUP($A17,'input-ark'!$A$1:$F$179,2,FALSE)</f>
        <v>Drift af uddannelsesudvalget</v>
      </c>
      <c r="C17" s="20">
        <f>+VLOOKUP($A17,'input-ark'!$A$1:$I$179,6,FALSE)*-1</f>
        <v>-2909.7</v>
      </c>
      <c r="D17" s="20">
        <f>+VLOOKUP($A17,'input-ark'!$A$1:$I$179,3,FALSE)*-1</f>
        <v>-2027.73</v>
      </c>
      <c r="E17" s="20">
        <f>+VLOOKUP($A17,'input-ark'!$A$1:$I$179,8,FALSE)*-1</f>
        <v>-5000</v>
      </c>
    </row>
    <row r="18" spans="1:5" ht="18" customHeight="1" x14ac:dyDescent="0.35">
      <c r="A18" s="19">
        <v>1103</v>
      </c>
      <c r="B18" s="21" t="str">
        <f>+VLOOKUP($A18,'input-ark'!$A$1:$F$179,2,FALSE)</f>
        <v>Kurser for hundeførere</v>
      </c>
      <c r="C18" s="18">
        <f>+VLOOKUP($A18,'input-ark'!$A$1:$I$179,6,FALSE)*-1</f>
        <v>-21665.63</v>
      </c>
      <c r="D18" s="18">
        <f>+VLOOKUP($A18,'input-ark'!$A$1:$I$179,3,FALSE)*-1</f>
        <v>-15184.35</v>
      </c>
      <c r="E18" s="20">
        <f>+VLOOKUP($A18,'input-ark'!$A$1:$I$179,8,FALSE)*-1</f>
        <v>-20000</v>
      </c>
    </row>
    <row r="19" spans="1:5" ht="18" customHeight="1" x14ac:dyDescent="0.35">
      <c r="A19" s="19">
        <v>1104</v>
      </c>
      <c r="B19" s="21" t="str">
        <f>+VLOOKUP($A19,'input-ark'!$A$1:$F$179,2,FALSE)</f>
        <v>Indtægter fra hundeførere</v>
      </c>
      <c r="C19" s="18">
        <f>+VLOOKUP($A19,'input-ark'!$A$1:$I$179,6,FALSE)</f>
        <v>29700</v>
      </c>
      <c r="D19" s="18">
        <f>+VLOOKUP($A19,'input-ark'!$A$1:$I$179,3,FALSE)</f>
        <v>17550</v>
      </c>
      <c r="E19" s="20">
        <f>+VLOOKUP($A19,'input-ark'!$A$1:$I$179,8,FALSE)</f>
        <v>25000</v>
      </c>
    </row>
    <row r="20" spans="1:5" ht="18" customHeight="1" x14ac:dyDescent="0.35">
      <c r="A20" s="19">
        <v>1105</v>
      </c>
      <c r="B20" s="21" t="str">
        <f>+VLOOKUP($A20,'input-ark'!$A$1:$F$179,2,FALSE)</f>
        <v>Kurser og møder for kredsinstruktørere</v>
      </c>
      <c r="C20" s="18">
        <f>+VLOOKUP($A20,'input-ark'!$A$1:$I$179,6,FALSE)*-1</f>
        <v>-9215.83</v>
      </c>
      <c r="D20" s="18">
        <f>+VLOOKUP($A20,'input-ark'!$A$1:$I$179,3,FALSE)*-1</f>
        <v>-5541.41</v>
      </c>
      <c r="E20" s="20">
        <f>+VLOOKUP($A20,'input-ark'!$A$1:$I$179,8,FALSE)*-1</f>
        <v>-15000</v>
      </c>
    </row>
    <row r="21" spans="1:5" ht="18" customHeight="1" x14ac:dyDescent="0.35">
      <c r="A21" s="19">
        <v>1107</v>
      </c>
      <c r="B21" s="21" t="str">
        <f>+VLOOKUP($A21,'input-ark'!$A$1:$F$179,2,FALSE)</f>
        <v>Efteruddannelse af lokalforeningsinstruktører</v>
      </c>
      <c r="C21" s="18">
        <f>+VLOOKUP($A21,'input-ark'!$A$1:$I$179,6,FALSE)*-1</f>
        <v>-35588.17</v>
      </c>
      <c r="D21" s="18">
        <f>+VLOOKUP($A21,'input-ark'!$A$1:$I$179,3,FALSE)*-1</f>
        <v>-63615.53</v>
      </c>
      <c r="E21" s="20">
        <f>+VLOOKUP($A21,'input-ark'!$A$1:$I$179,8,FALSE)*-1</f>
        <v>-40000</v>
      </c>
    </row>
    <row r="22" spans="1:5" ht="18" customHeight="1" x14ac:dyDescent="0.35">
      <c r="A22" s="19">
        <v>1108</v>
      </c>
      <c r="B22" s="21" t="str">
        <f>+VLOOKUP($A22,'input-ark'!$A$1:$F$179,2,FALSE)</f>
        <v>Indtægter fra lokalforeninger</v>
      </c>
      <c r="C22" s="18">
        <f>+VLOOKUP($A22,'input-ark'!$A$1:$I$179,6,FALSE)</f>
        <v>36800</v>
      </c>
      <c r="D22" s="18">
        <f>+VLOOKUP($A22,'input-ark'!$A$1:$I$179,3,FALSE)</f>
        <v>58800</v>
      </c>
      <c r="E22" s="20">
        <f>+VLOOKUP($A22,'input-ark'!$A$1:$I$179,8,FALSE)</f>
        <v>45000</v>
      </c>
    </row>
    <row r="23" spans="1:5" ht="18" customHeight="1" x14ac:dyDescent="0.35">
      <c r="A23" s="19">
        <v>1119</v>
      </c>
      <c r="B23" s="57" t="str">
        <f>+VLOOKUP($A23,'input-ark'!$A$1:$F$179,2,FALSE)</f>
        <v>Uddannelsesudvalget i alt</v>
      </c>
      <c r="C23" s="22">
        <f>+VLOOKUP($A23,'input-ark'!$A$1:$I$179,6,FALSE)*-1</f>
        <v>-2879.33</v>
      </c>
      <c r="D23" s="22">
        <f>+VLOOKUP($A23,'input-ark'!$A$1:$I$179,3,FALSE)*-1</f>
        <v>-10019.02</v>
      </c>
      <c r="E23" s="75">
        <f>+VLOOKUP($A23,'input-ark'!$A$1:$I$179,8,FALSE)*-1</f>
        <v>-10000</v>
      </c>
    </row>
    <row r="24" spans="1:5" ht="8" customHeight="1" x14ac:dyDescent="0.35">
      <c r="A24" s="68"/>
      <c r="B24" s="98"/>
      <c r="C24" s="61"/>
      <c r="D24" s="61"/>
      <c r="E24" s="61"/>
    </row>
    <row r="25" spans="1:5" ht="18" customHeight="1" x14ac:dyDescent="0.35">
      <c r="A25" s="19">
        <v>1121</v>
      </c>
      <c r="B25" s="57" t="str">
        <f>+VLOOKUP($A25,'input-ark'!$A$1:$F$179,2,FALSE)</f>
        <v>IGU</v>
      </c>
      <c r="C25" s="18"/>
      <c r="D25" s="18"/>
      <c r="E25" s="18"/>
    </row>
    <row r="26" spans="1:5" ht="18" customHeight="1" x14ac:dyDescent="0.35">
      <c r="A26" s="19">
        <v>1122</v>
      </c>
      <c r="B26" s="21" t="str">
        <f>+VLOOKUP($A26,'input-ark'!$A$1:$F$179,2,FALSE)</f>
        <v>Indtægter fra lokalforeningerne</v>
      </c>
      <c r="C26" s="18">
        <f>+VLOOKUP($A26,'input-ark'!$A$1:$I$179,6,FALSE)</f>
        <v>106267</v>
      </c>
      <c r="D26" s="18">
        <f>+VLOOKUP($A26,'input-ark'!$A$1:$I$179,3,FALSE)</f>
        <v>148820</v>
      </c>
      <c r="E26" s="18">
        <f>+VLOOKUP($A26,'input-ark'!$A$1:$I$179,8,FALSE)</f>
        <v>0</v>
      </c>
    </row>
    <row r="27" spans="1:5" ht="18" customHeight="1" x14ac:dyDescent="0.35">
      <c r="A27" s="19">
        <v>1123</v>
      </c>
      <c r="B27" s="21" t="str">
        <f>+VLOOKUP($A27,'input-ark'!$A$1:$F$179,2,FALSE)</f>
        <v>Forplejning</v>
      </c>
      <c r="C27" s="18">
        <f>+VLOOKUP($A27,'input-ark'!$A$1:$I$179,6,FALSE)*-1</f>
        <v>-51300</v>
      </c>
      <c r="D27" s="18">
        <f>+VLOOKUP($A27,'input-ark'!$A$1:$I$179,3,FALSE)*-1</f>
        <v>-59080</v>
      </c>
      <c r="E27" s="18">
        <f>+VLOOKUP($A27,'input-ark'!$A$1:$I$179,8,FALSE)*-1</f>
        <v>0</v>
      </c>
    </row>
    <row r="28" spans="1:5" ht="18" customHeight="1" x14ac:dyDescent="0.35">
      <c r="A28" s="19">
        <v>1125</v>
      </c>
      <c r="B28" s="21" t="str">
        <f>+VLOOKUP($A28,'input-ark'!$A$1:$F$179,2,FALSE)</f>
        <v>Kørsel</v>
      </c>
      <c r="C28" s="18">
        <f>+VLOOKUP($A28,'input-ark'!$A$1:$I$179,6,FALSE)*-1</f>
        <v>-92115.45</v>
      </c>
      <c r="D28" s="18">
        <f>+VLOOKUP($A28,'input-ark'!$A$1:$I$179,3,FALSE)*-1</f>
        <v>-82859.839999999997</v>
      </c>
      <c r="E28" s="18">
        <f>+VLOOKUP($A28,'input-ark'!$A$1:$I$179,8,FALSE)*-1</f>
        <v>0</v>
      </c>
    </row>
    <row r="29" spans="1:5" ht="18" customHeight="1" x14ac:dyDescent="0.35">
      <c r="A29" s="19">
        <v>1126</v>
      </c>
      <c r="B29" s="21" t="str">
        <f>+VLOOKUP($A29,'input-ark'!$A$1:$F$179,2,FALSE)</f>
        <v>Honorar</v>
      </c>
      <c r="C29" s="18">
        <f>+VLOOKUP($A29,'input-ark'!$A$1:$I$179,6,FALSE)*-1</f>
        <v>-2000</v>
      </c>
      <c r="D29" s="18">
        <f>+VLOOKUP($A29,'input-ark'!$A$1:$I$179,3,FALSE)*-1</f>
        <v>-1000</v>
      </c>
      <c r="E29" s="18">
        <f>+VLOOKUP($A29,'input-ark'!$A$1:$I$179,8,FALSE)*-1</f>
        <v>0</v>
      </c>
    </row>
    <row r="30" spans="1:5" ht="18" customHeight="1" x14ac:dyDescent="0.35">
      <c r="A30" s="19">
        <v>1128</v>
      </c>
      <c r="B30" s="21" t="str">
        <f>+VLOOKUP($A30,'input-ark'!$A$1:$F$179,2,FALSE)</f>
        <v>Materialer og andre udgifter</v>
      </c>
      <c r="C30" s="18">
        <f>+VLOOKUP($A30,'input-ark'!$A$1:$I$179,6,FALSE)*-1</f>
        <v>-5250.95</v>
      </c>
      <c r="D30" s="18">
        <f>+VLOOKUP($A30,'input-ark'!$A$1:$I$179,3,FALSE)*-1</f>
        <v>-1265</v>
      </c>
      <c r="E30" s="18">
        <f>+VLOOKUP($A30,'input-ark'!$A$1:$I$179,8,FALSE)*-1</f>
        <v>0</v>
      </c>
    </row>
    <row r="31" spans="1:5" ht="18" customHeight="1" x14ac:dyDescent="0.35">
      <c r="A31" s="19">
        <v>1129</v>
      </c>
      <c r="B31" s="57" t="str">
        <f>+VLOOKUP($A31,'input-ark'!$A$1:$F$179,2,FALSE)</f>
        <v>IGU i alt</v>
      </c>
      <c r="C31" s="22">
        <f>+VLOOKUP($A31,'input-ark'!$A$1:$I$179,6,FALSE)*-1</f>
        <v>-44399.4</v>
      </c>
      <c r="D31" s="22">
        <f>+VLOOKUP($A31,'input-ark'!$A$1:$I$179,3,FALSE)*-1</f>
        <v>4615.16</v>
      </c>
      <c r="E31" s="22">
        <f>+VLOOKUP($A31,'input-ark'!$A$1:$I$179,8,FALSE)*-1</f>
        <v>0</v>
      </c>
    </row>
    <row r="32" spans="1:5" ht="8" customHeight="1" x14ac:dyDescent="0.35"/>
    <row r="33" spans="1:5" ht="18" customHeight="1" x14ac:dyDescent="0.35">
      <c r="A33" s="3">
        <v>1130</v>
      </c>
      <c r="B33" s="84" t="str">
        <f>+VLOOKUP($A33,'input-ark'!$A$1:$F$179,2,FALSE)</f>
        <v>DcH-programudvalget</v>
      </c>
      <c r="C33" s="7"/>
      <c r="D33" s="7"/>
      <c r="E33" s="7"/>
    </row>
    <row r="34" spans="1:5" ht="18" customHeight="1" x14ac:dyDescent="0.35">
      <c r="A34" s="3">
        <v>1131</v>
      </c>
      <c r="B34" s="4" t="str">
        <f>+VLOOKUP($A34,'input-ark'!$A$1:$F$179,2,FALSE)</f>
        <v>Drift af DcH-Programudvalget</v>
      </c>
      <c r="C34" s="5">
        <f>+VLOOKUP($A34,'input-ark'!$A$1:$I$179,6,FALSE)*-1</f>
        <v>-3543.9</v>
      </c>
      <c r="D34" s="5">
        <f>+VLOOKUP($A34,'input-ark'!$A$1:$I$179,3,FALSE)*-1</f>
        <v>-3233.34</v>
      </c>
      <c r="E34" s="5">
        <f>+VLOOKUP($A34,'input-ark'!$A$1:$I$179,8,FALSE)*-1</f>
        <v>-7000</v>
      </c>
    </row>
    <row r="35" spans="1:5" ht="18" customHeight="1" x14ac:dyDescent="0.35">
      <c r="A35" s="3">
        <v>1133</v>
      </c>
      <c r="B35" s="4" t="str">
        <f>+VLOOKUP($A35,'input-ark'!$A$1:$F$179,2,FALSE)</f>
        <v xml:space="preserve">Uddannelse af nye dommere </v>
      </c>
      <c r="C35" s="5">
        <f>+VLOOKUP($A35,'input-ark'!$A$1:$I$179,6,FALSE)*-1</f>
        <v>-1100</v>
      </c>
      <c r="D35" s="5">
        <f>+VLOOKUP($A35,'input-ark'!$A$1:$I$179,3,FALSE)*-1</f>
        <v>0</v>
      </c>
      <c r="E35" s="5">
        <f>+VLOOKUP($A35,'input-ark'!$A$1:$I$179,8,FALSE)*-1</f>
        <v>0</v>
      </c>
    </row>
    <row r="36" spans="1:5" ht="18" customHeight="1" x14ac:dyDescent="0.35">
      <c r="A36" s="3">
        <v>1135</v>
      </c>
      <c r="B36" s="4" t="str">
        <f>+VLOOKUP($A36,'input-ark'!$A$1:$F$179,2,FALSE)</f>
        <v>Efteruddannelse - Dommermøder</v>
      </c>
      <c r="C36" s="5">
        <f>+VLOOKUP($A36,'input-ark'!$A$1:$I$179,6,FALSE)*-1</f>
        <v>-10127.030000000001</v>
      </c>
      <c r="D36" s="5">
        <f>+VLOOKUP($A36,'input-ark'!$A$1:$I$179,3,FALSE)*-1</f>
        <v>-11237.8</v>
      </c>
      <c r="E36" s="5">
        <f>+VLOOKUP($A36,'input-ark'!$A$1:$I$179,8,FALSE)*-1</f>
        <v>-10000</v>
      </c>
    </row>
    <row r="37" spans="1:5" ht="18" customHeight="1" x14ac:dyDescent="0.35">
      <c r="A37" s="3">
        <v>1136</v>
      </c>
      <c r="B37" s="4" t="str">
        <f>+VLOOKUP($A37,'input-ark'!$A$1:$F$179,2,FALSE)</f>
        <v>Sporlægger</v>
      </c>
      <c r="C37" s="5">
        <f>+VLOOKUP($A37,'input-ark'!$A$1:$I$179,6,FALSE)*-1</f>
        <v>-6412.68</v>
      </c>
      <c r="D37" s="5">
        <f>+VLOOKUP($A37,'input-ark'!$A$1:$I$179,3,FALSE)*-1</f>
        <v>-9498.33</v>
      </c>
      <c r="E37" s="5">
        <f>+VLOOKUP($A37,'input-ark'!$A$1:$I$179,8,FALSE)*-1</f>
        <v>-10000</v>
      </c>
    </row>
    <row r="38" spans="1:5" ht="18" customHeight="1" x14ac:dyDescent="0.35">
      <c r="A38" s="3">
        <v>1137</v>
      </c>
      <c r="B38" s="4" t="str">
        <f>+VLOOKUP($A38,'input-ark'!$A$1:$F$179,2,FALSE)</f>
        <v>Udgifter til konkurrencer</v>
      </c>
      <c r="C38" s="5">
        <f>+VLOOKUP($A38,'input-ark'!$A$1:$I$179,6,FALSE)*-1</f>
        <v>-37724.36</v>
      </c>
      <c r="D38" s="5">
        <f>+VLOOKUP($A38,'input-ark'!$A$1:$I$179,3,FALSE)*-1</f>
        <v>-38319.839999999997</v>
      </c>
      <c r="E38" s="5">
        <f>+VLOOKUP($A38,'input-ark'!$A$1:$I$179,8,FALSE)*-1</f>
        <v>-35000</v>
      </c>
    </row>
    <row r="39" spans="1:5" ht="18" customHeight="1" x14ac:dyDescent="0.35">
      <c r="A39" s="3">
        <v>1145</v>
      </c>
      <c r="B39" s="4" t="str">
        <f>+VLOOKUP($A39,'input-ark'!$A$1:$F$179,2,FALSE)</f>
        <v>Tilskud til Eliteturnering</v>
      </c>
      <c r="C39" s="5">
        <f>+VLOOKUP($A39,'input-ark'!$A$1:$I$179,6,FALSE)*-1</f>
        <v>-5000</v>
      </c>
      <c r="D39" s="5">
        <f>+VLOOKUP($A39,'input-ark'!$A$1:$I$179,3,FALSE)*-1</f>
        <v>-5000</v>
      </c>
      <c r="E39" s="5">
        <f>+VLOOKUP($A39,'input-ark'!$A$1:$I$179,8,FALSE)*-1</f>
        <v>-5000</v>
      </c>
    </row>
    <row r="40" spans="1:5" ht="18" customHeight="1" x14ac:dyDescent="0.35">
      <c r="A40" s="3">
        <v>1148</v>
      </c>
      <c r="B40" s="4" t="str">
        <f>+VLOOKUP($A40,'input-ark'!$A$1:$F$179,2,FALSE)</f>
        <v>Pokaler/Gaver/materialer og andet</v>
      </c>
      <c r="C40" s="5">
        <f>+VLOOKUP($A40,'input-ark'!$A$1:$I$179,6,FALSE)*-1</f>
        <v>-2371.25</v>
      </c>
      <c r="D40" s="5">
        <f>+VLOOKUP($A40,'input-ark'!$A$1:$I$179,3,FALSE)*-1</f>
        <v>-718.75</v>
      </c>
      <c r="E40" s="5">
        <f>+VLOOKUP($A40,'input-ark'!$A$1:$I$179,8,FALSE)*-1</f>
        <v>-3000</v>
      </c>
    </row>
    <row r="41" spans="1:5" ht="18" customHeight="1" x14ac:dyDescent="0.35">
      <c r="A41" s="3">
        <v>1149</v>
      </c>
      <c r="B41" s="84" t="str">
        <f>+VLOOKUP($A41,'input-ark'!$A$1:$F$179,2,FALSE)</f>
        <v>DcH-programudvalget i alt</v>
      </c>
      <c r="C41" s="6">
        <f>+VLOOKUP($A41,'input-ark'!$A$1:$I$179,6,FALSE)*-1</f>
        <v>-66279.22</v>
      </c>
      <c r="D41" s="6">
        <f>+VLOOKUP($A41,'input-ark'!$A$1:$I$179,3,FALSE)*-1</f>
        <v>-68008.06</v>
      </c>
      <c r="E41" s="6">
        <f>+VLOOKUP($A41,'input-ark'!$A$1:$I$179,8,FALSE)*-1</f>
        <v>-70000</v>
      </c>
    </row>
    <row r="42" spans="1:5" ht="8" customHeight="1" x14ac:dyDescent="0.35">
      <c r="A42" s="68"/>
      <c r="B42" s="64"/>
      <c r="C42" s="69"/>
      <c r="D42" s="69"/>
      <c r="E42" s="69"/>
    </row>
    <row r="43" spans="1:5" ht="18" customHeight="1" x14ac:dyDescent="0.35">
      <c r="A43" s="28">
        <v>1150</v>
      </c>
      <c r="B43" s="79" t="str">
        <f>+VLOOKUP($A43,'input-ark'!$A$1:$F$179,2,FALSE)</f>
        <v>Agility- og hoopersudvalget</v>
      </c>
      <c r="C43" s="29"/>
      <c r="D43" s="29"/>
      <c r="E43" s="29"/>
    </row>
    <row r="44" spans="1:5" ht="18" customHeight="1" x14ac:dyDescent="0.35">
      <c r="A44" s="28">
        <v>1151</v>
      </c>
      <c r="B44" s="30" t="str">
        <f>+VLOOKUP($A44,'input-ark'!$A$1:$F$179,2,FALSE)</f>
        <v>Drift af agility-hoopersudvalget</v>
      </c>
      <c r="C44" s="31">
        <f>+VLOOKUP($A44,'input-ark'!$A$1:$I$179,6,FALSE)*-1</f>
        <v>-1275.1400000000001</v>
      </c>
      <c r="D44" s="31">
        <f>+VLOOKUP($A44,'input-ark'!$A$1:$I$179,3,FALSE)*-1</f>
        <v>-500</v>
      </c>
      <c r="E44" s="31">
        <f>+VLOOKUP($A44,'input-ark'!$A$1:$I$179,8,FALSE)*-1</f>
        <v>-3000</v>
      </c>
    </row>
    <row r="45" spans="1:5" ht="18" customHeight="1" x14ac:dyDescent="0.35">
      <c r="A45" s="28">
        <v>1153</v>
      </c>
      <c r="B45" s="30" t="str">
        <f>+VLOOKUP($A45,'input-ark'!$A$1:$F$179,2,FALSE)</f>
        <v>Uddannelse af nye dommere</v>
      </c>
      <c r="C45" s="31">
        <f>+VLOOKUP($A45,'input-ark'!$A$1:$I$179,6,FALSE)*-1</f>
        <v>-2910.5</v>
      </c>
      <c r="D45" s="31">
        <f>+VLOOKUP($A45,'input-ark'!$A$1:$I$179,3,FALSE)*-1</f>
        <v>0</v>
      </c>
      <c r="E45" s="31">
        <f>+VLOOKUP($A45,'input-ark'!$A$1:$I$179,8,FALSE)*-1</f>
        <v>0</v>
      </c>
    </row>
    <row r="46" spans="1:5" ht="18" customHeight="1" x14ac:dyDescent="0.35">
      <c r="A46" s="28">
        <v>1155</v>
      </c>
      <c r="B46" s="30" t="str">
        <f>+VLOOKUP($A46,'input-ark'!$A$1:$F$179,2,FALSE)</f>
        <v>Udgifter til konkurrencer</v>
      </c>
      <c r="C46" s="31">
        <f>+VLOOKUP($A46,'input-ark'!$A$1:$I$179,6,FALSE)*-1</f>
        <v>-11092.08</v>
      </c>
      <c r="D46" s="31">
        <f>+VLOOKUP($A46,'input-ark'!$A$1:$I$179,3,FALSE)*-1</f>
        <v>-36483.07</v>
      </c>
      <c r="E46" s="31">
        <f>+VLOOKUP($A46,'input-ark'!$A$1:$I$179,8,FALSE)*-1</f>
        <v>-20000</v>
      </c>
    </row>
    <row r="47" spans="1:5" ht="18" customHeight="1" x14ac:dyDescent="0.35">
      <c r="A47" s="28">
        <v>1158</v>
      </c>
      <c r="B47" s="30" t="str">
        <f>+VLOOKUP($A47,'input-ark'!$A$1:$F$179,2,FALSE)</f>
        <v>Materialer - Pokaler - Guldhund</v>
      </c>
      <c r="C47" s="31">
        <f>+VLOOKUP($A47,'input-ark'!$A$1:$I$179,6,FALSE)*-1</f>
        <v>-2801.14</v>
      </c>
      <c r="D47" s="31">
        <f>+VLOOKUP($A47,'input-ark'!$A$1:$I$179,3,FALSE)*-1</f>
        <v>-6061.29</v>
      </c>
      <c r="E47" s="31">
        <f>+VLOOKUP($A47,'input-ark'!$A$1:$I$179,8,FALSE)*-1</f>
        <v>-10000</v>
      </c>
    </row>
    <row r="48" spans="1:5" ht="18" customHeight="1" x14ac:dyDescent="0.35">
      <c r="A48" s="28">
        <v>1159</v>
      </c>
      <c r="B48" s="79" t="str">
        <f>+VLOOKUP($A48,'input-ark'!$A$1:$F$179,2,FALSE)</f>
        <v>Agility og hoopersudvalget i alt</v>
      </c>
      <c r="C48" s="32">
        <f>+VLOOKUP($A48,'input-ark'!$A$1:$I$179,6,FALSE)*-1</f>
        <v>-18078.86</v>
      </c>
      <c r="D48" s="32">
        <f>+VLOOKUP($A48,'input-ark'!$A$1:$I$179,3,FALSE)*-1</f>
        <v>-43044.36</v>
      </c>
      <c r="E48" s="32">
        <f>+VLOOKUP($A48,'input-ark'!$A$1:$I$179,8,FALSE)*-1</f>
        <v>-33000</v>
      </c>
    </row>
    <row r="49" spans="1:5" ht="8" customHeight="1" x14ac:dyDescent="0.35"/>
    <row r="50" spans="1:5" ht="18" customHeight="1" x14ac:dyDescent="0.35">
      <c r="A50" s="33">
        <v>1160</v>
      </c>
      <c r="B50" s="80" t="str">
        <f>+VLOOKUP($A50,'input-ark'!$A$1:$F$179,2,FALSE)</f>
        <v>Rallyudvalget</v>
      </c>
      <c r="C50" s="34"/>
      <c r="D50" s="34"/>
      <c r="E50" s="34"/>
    </row>
    <row r="51" spans="1:5" ht="18" customHeight="1" x14ac:dyDescent="0.35">
      <c r="A51" s="33">
        <v>1161</v>
      </c>
      <c r="B51" s="35" t="str">
        <f>+VLOOKUP($A51,'input-ark'!$A$1:$F$179,2,FALSE)</f>
        <v>Drift af rallyudvalet</v>
      </c>
      <c r="C51" s="36">
        <f>+VLOOKUP($A51,'input-ark'!$A$1:$I$179,6,FALSE)*-1</f>
        <v>-2620.1</v>
      </c>
      <c r="D51" s="36">
        <f>+VLOOKUP($A51,'input-ark'!$A$1:$I$179,3,FALSE)*-1</f>
        <v>-3557.72</v>
      </c>
      <c r="E51" s="36">
        <f>+VLOOKUP($A51,'input-ark'!$A$1:$I$179,8,FALSE)*-1</f>
        <v>-3000</v>
      </c>
    </row>
    <row r="52" spans="1:5" ht="18" customHeight="1" x14ac:dyDescent="0.35">
      <c r="A52" s="33">
        <v>1162</v>
      </c>
      <c r="B52" s="35" t="str">
        <f>+VLOOKUP($A52,'input-ark'!$A$1:$F$179,2,FALSE)</f>
        <v>Events for medlemmer</v>
      </c>
      <c r="C52" s="36">
        <f>+VLOOKUP($A52,'input-ark'!$A$1:$I$179,6,FALSE)*-1</f>
        <v>-2988.32</v>
      </c>
      <c r="D52" s="36">
        <f>+VLOOKUP($A52,'input-ark'!$A$1:$I$179,3,FALSE)*-1</f>
        <v>0</v>
      </c>
      <c r="E52" s="36">
        <f>+VLOOKUP($A52,'input-ark'!$A$1:$I$179,8,FALSE)*-1</f>
        <v>-4000</v>
      </c>
    </row>
    <row r="53" spans="1:5" ht="18" customHeight="1" x14ac:dyDescent="0.35">
      <c r="A53" s="33">
        <v>1163</v>
      </c>
      <c r="B53" s="35" t="str">
        <f>+VLOOKUP($A53,'input-ark'!$A$1:$F$179,2,FALSE)</f>
        <v>Uddannelse af nye dommere</v>
      </c>
      <c r="C53" s="36">
        <f>+VLOOKUP($A53,'input-ark'!$A$1:$I$179,6,FALSE)*-1</f>
        <v>-11480.9</v>
      </c>
      <c r="D53" s="36">
        <f>+VLOOKUP($A53,'input-ark'!$A$1:$I$179,3,FALSE)*-1</f>
        <v>0</v>
      </c>
      <c r="E53" s="36">
        <f>+VLOOKUP($A53,'input-ark'!$A$1:$I$179,8,FALSE)*-1</f>
        <v>0</v>
      </c>
    </row>
    <row r="54" spans="1:5" ht="18" customHeight="1" x14ac:dyDescent="0.35">
      <c r="A54" s="33">
        <v>1165</v>
      </c>
      <c r="B54" s="35" t="str">
        <f>+VLOOKUP($A54,'input-ark'!$A$1:$F$179,2,FALSE)</f>
        <v>Udgifter til konkurrencer</v>
      </c>
      <c r="C54" s="36">
        <f>+VLOOKUP($A54,'input-ark'!$A$1:$I$179,6,FALSE)*-1</f>
        <v>-9096</v>
      </c>
      <c r="D54" s="36">
        <f>+VLOOKUP($A54,'input-ark'!$A$1:$I$179,3,FALSE)*-1</f>
        <v>-7978.87</v>
      </c>
      <c r="E54" s="36">
        <f>+VLOOKUP($A54,'input-ark'!$A$1:$I$179,8,FALSE)*-1</f>
        <v>-10000</v>
      </c>
    </row>
    <row r="55" spans="1:5" ht="18" customHeight="1" x14ac:dyDescent="0.35">
      <c r="A55" s="33">
        <v>1167</v>
      </c>
      <c r="B55" s="35" t="str">
        <f>+VLOOKUP($A55,'input-ark'!$A$1:$F$179,2,FALSE)</f>
        <v>Indtægter fra hundeførere</v>
      </c>
      <c r="C55" s="36">
        <f>+VLOOKUP($A55,'input-ark'!$A$1:$I$179,6,FALSE)</f>
        <v>3560</v>
      </c>
      <c r="D55" s="36">
        <f>+VLOOKUP($A55,'input-ark'!$A$1:$I$179,3,FALSE)</f>
        <v>0</v>
      </c>
      <c r="E55" s="36">
        <f>+VLOOKUP($A55,'input-ark'!$A$1:$I$179,8,FALSE)</f>
        <v>6000</v>
      </c>
    </row>
    <row r="56" spans="1:5" ht="18" customHeight="1" x14ac:dyDescent="0.35">
      <c r="A56" s="33">
        <v>1168</v>
      </c>
      <c r="B56" s="35" t="str">
        <f>+VLOOKUP($A56,'input-ark'!$A$1:$F$179,2,FALSE)</f>
        <v>Materialer - Pokaler og andet</v>
      </c>
      <c r="C56" s="36">
        <f>+VLOOKUP($A56,'input-ark'!$A$1:$I$179,6,FALSE)*-1</f>
        <v>-3876.5</v>
      </c>
      <c r="D56" s="36">
        <f>+VLOOKUP($A56,'input-ark'!$A$1:$I$179,3,FALSE)*-1</f>
        <v>-1686.35</v>
      </c>
      <c r="E56" s="36">
        <f>+VLOOKUP($A56,'input-ark'!$A$1:$I$179,8,FALSE)*-1</f>
        <v>-1000</v>
      </c>
    </row>
    <row r="57" spans="1:5" ht="18" customHeight="1" x14ac:dyDescent="0.35">
      <c r="A57" s="33">
        <v>1169</v>
      </c>
      <c r="B57" s="80" t="str">
        <f>+VLOOKUP($A57,'input-ark'!$A$1:$F$179,2,FALSE)</f>
        <v>Rallyudvalget i alt</v>
      </c>
      <c r="C57" s="37">
        <f>+VLOOKUP($A57,'input-ark'!$A$1:$I$179,6,FALSE)*-1</f>
        <v>-26501.82</v>
      </c>
      <c r="D57" s="37">
        <f>+VLOOKUP($A57,'input-ark'!$A$1:$I$179,3,FALSE)*-1</f>
        <v>-13222.94</v>
      </c>
      <c r="E57" s="37">
        <f>+VLOOKUP($A57,'input-ark'!$A$1:$I$179,8,FALSE)*-1</f>
        <v>-12000</v>
      </c>
    </row>
    <row r="58" spans="1:5" ht="8" customHeight="1" x14ac:dyDescent="0.35">
      <c r="A58" s="67"/>
      <c r="B58" s="64"/>
      <c r="C58" s="69"/>
      <c r="D58" s="69"/>
      <c r="E58" s="69"/>
    </row>
    <row r="59" spans="1:5" ht="18" customHeight="1" x14ac:dyDescent="0.35">
      <c r="A59" s="38">
        <v>1170</v>
      </c>
      <c r="B59" s="81" t="str">
        <f>+VLOOKUP($A59,'input-ark'!$A$1:$F$179,2,FALSE)</f>
        <v>Noseworkudvalget</v>
      </c>
      <c r="C59" s="40"/>
      <c r="D59" s="40"/>
      <c r="E59" s="40"/>
    </row>
    <row r="60" spans="1:5" ht="18" customHeight="1" x14ac:dyDescent="0.35">
      <c r="A60" s="38">
        <v>1171</v>
      </c>
      <c r="B60" s="41" t="str">
        <f>+VLOOKUP($A60,'input-ark'!$A$1:$F$179,2,FALSE)</f>
        <v>Drift af noseworkudvalget</v>
      </c>
      <c r="C60" s="42">
        <f>+VLOOKUP($A60,'input-ark'!$A$1:$I$179,6,FALSE)*-1</f>
        <v>0</v>
      </c>
      <c r="D60" s="42">
        <f>+VLOOKUP($A60,'input-ark'!$A$1:$I$179,3,FALSE)*-1</f>
        <v>-500</v>
      </c>
      <c r="E60" s="42">
        <f>+VLOOKUP($A60,'input-ark'!$A$1:$I$179,8,FALSE)*-1</f>
        <v>-2000</v>
      </c>
    </row>
    <row r="61" spans="1:5" ht="18" customHeight="1" x14ac:dyDescent="0.35">
      <c r="A61" s="38">
        <v>1172</v>
      </c>
      <c r="B61" s="41" t="str">
        <f>+VLOOKUP($A61,'input-ark'!$A$1:$F$179,2,FALSE)</f>
        <v>Events for medlemmer</v>
      </c>
      <c r="C61" s="42">
        <f>+VLOOKUP($A61,'input-ark'!$A$1:$I$179,6,FALSE)*-1</f>
        <v>0</v>
      </c>
      <c r="D61" s="42">
        <f>+VLOOKUP($A61,'input-ark'!$A$1:$I$179,3,FALSE)*-1</f>
        <v>0</v>
      </c>
      <c r="E61" s="42">
        <f>+VLOOKUP($A61,'input-ark'!$A$1:$I$179,8,FALSE)*-1</f>
        <v>-4000</v>
      </c>
    </row>
    <row r="62" spans="1:5" ht="18" customHeight="1" x14ac:dyDescent="0.35">
      <c r="A62" s="38">
        <v>1173</v>
      </c>
      <c r="B62" s="41" t="str">
        <f>+VLOOKUP($A62,'input-ark'!$A$1:$F$179,2,FALSE)</f>
        <v>Uddannelse af nye dommere</v>
      </c>
      <c r="C62" s="42">
        <f>+VLOOKUP($A62,'input-ark'!$A$1:$I$179,6,FALSE)*-1</f>
        <v>0</v>
      </c>
      <c r="D62" s="42">
        <f>+VLOOKUP($A62,'input-ark'!$A$1:$I$179,3,FALSE)*-1</f>
        <v>0</v>
      </c>
      <c r="E62" s="42">
        <f>+VLOOKUP($A62,'input-ark'!$A$1:$I$179,8,FALSE)*-1</f>
        <v>0</v>
      </c>
    </row>
    <row r="63" spans="1:5" ht="18" customHeight="1" x14ac:dyDescent="0.35">
      <c r="A63" s="38">
        <v>1175</v>
      </c>
      <c r="B63" s="41" t="str">
        <f>+VLOOKUP($A63,'input-ark'!$A$1:$F$179,2,FALSE)</f>
        <v>Udgifter til konkurrencer</v>
      </c>
      <c r="C63" s="42">
        <f>+VLOOKUP($A63,'input-ark'!$A$1:$I$179,6,FALSE)*-1</f>
        <v>-5446.23</v>
      </c>
      <c r="D63" s="42">
        <f>+VLOOKUP($A63,'input-ark'!$A$1:$I$179,3,FALSE)*-1</f>
        <v>-1588.77</v>
      </c>
      <c r="E63" s="42">
        <f>+VLOOKUP($A63,'input-ark'!$A$1:$I$179,8,FALSE)*-1</f>
        <v>-9000</v>
      </c>
    </row>
    <row r="64" spans="1:5" ht="18" customHeight="1" x14ac:dyDescent="0.35">
      <c r="A64" s="38">
        <v>1177</v>
      </c>
      <c r="B64" s="41" t="str">
        <f>+VLOOKUP($A64,'input-ark'!$A$1:$F$179,2,FALSE)</f>
        <v>Indtægter fra hundeførere</v>
      </c>
      <c r="C64" s="42">
        <f>+VLOOKUP($A64,'input-ark'!$A$1:$I$179,6,FALSE)</f>
        <v>0</v>
      </c>
      <c r="D64" s="42">
        <f>+VLOOKUP($A64,'input-ark'!$A$1:$I$179,3,FALSE)</f>
        <v>0</v>
      </c>
      <c r="E64" s="42">
        <f>+VLOOKUP($A64,'input-ark'!$A$1:$I$179,8,FALSE)</f>
        <v>6000</v>
      </c>
    </row>
    <row r="65" spans="1:5" ht="18" customHeight="1" x14ac:dyDescent="0.35">
      <c r="A65" s="38">
        <v>1178</v>
      </c>
      <c r="B65" s="41" t="str">
        <f>+VLOOKUP($A65,'input-ark'!$A$1:$F$179,2,FALSE)</f>
        <v>Materialer - Pokaler og andet</v>
      </c>
      <c r="C65" s="42">
        <f>+VLOOKUP($A65,'input-ark'!$A$1:$I$179,6,FALSE)*-1</f>
        <v>-413.95</v>
      </c>
      <c r="D65" s="42">
        <f>+VLOOKUP($A65,'input-ark'!$A$1:$I$179,3,FALSE)*-1</f>
        <v>-1490</v>
      </c>
      <c r="E65" s="42">
        <f>+VLOOKUP($A65,'input-ark'!$A$1:$I$179,8,FALSE)*-1</f>
        <v>-1000</v>
      </c>
    </row>
    <row r="66" spans="1:5" ht="18" customHeight="1" x14ac:dyDescent="0.35">
      <c r="A66" s="38">
        <v>1179</v>
      </c>
      <c r="B66" s="81" t="str">
        <f>+VLOOKUP($A66,'input-ark'!$A$1:$F$179,2,FALSE)</f>
        <v>Noseworkudvalget i alt</v>
      </c>
      <c r="C66" s="39">
        <f>+VLOOKUP($A66,'input-ark'!$A$1:$I$179,6,FALSE)*-1</f>
        <v>-5860.18</v>
      </c>
      <c r="D66" s="39">
        <f>+VLOOKUP($A66,'input-ark'!$A$1:$I$179,3,FALSE)*-1</f>
        <v>-3578.77</v>
      </c>
      <c r="E66" s="39">
        <f>+VLOOKUP($A66,'input-ark'!$A$1:$I$179,8,FALSE)*-1</f>
        <v>-10000</v>
      </c>
    </row>
    <row r="67" spans="1:5" ht="8" customHeight="1" x14ac:dyDescent="0.35">
      <c r="A67" s="68"/>
      <c r="B67" s="64"/>
      <c r="C67" s="69"/>
      <c r="D67" s="69"/>
      <c r="E67" s="69"/>
    </row>
    <row r="68" spans="1:5" ht="18" customHeight="1" x14ac:dyDescent="0.35">
      <c r="A68" s="43">
        <v>1180</v>
      </c>
      <c r="B68" s="82" t="str">
        <f>+VLOOKUP($A68,'input-ark'!$A$1:$F$179,2,FALSE)</f>
        <v>Nordiskudvalg</v>
      </c>
      <c r="C68" s="44"/>
      <c r="D68" s="44"/>
      <c r="E68" s="44"/>
    </row>
    <row r="69" spans="1:5" ht="18" customHeight="1" x14ac:dyDescent="0.35">
      <c r="A69" s="43">
        <v>1181</v>
      </c>
      <c r="B69" s="45" t="str">
        <f>+VLOOKUP($A69,'input-ark'!$A$1:$F$179,2,FALSE)</f>
        <v>Drift af Nordiskudvalg</v>
      </c>
      <c r="C69" s="46">
        <f>+VLOOKUP($A69,'input-ark'!$A$1:$I$179,6,FALSE)*-1</f>
        <v>0</v>
      </c>
      <c r="D69" s="46">
        <f>+VLOOKUP($A69,'input-ark'!$A$1:$I$179,3,FALSE)*-1</f>
        <v>-500</v>
      </c>
      <c r="E69" s="46">
        <f>+VLOOKUP($A69,'input-ark'!$A$1:$I$179,8,FALSE)*-1</f>
        <v>-1000</v>
      </c>
    </row>
    <row r="70" spans="1:5" ht="18" customHeight="1" x14ac:dyDescent="0.35">
      <c r="A70" s="43">
        <v>1183</v>
      </c>
      <c r="B70" s="45" t="str">
        <f>+VLOOKUP($A70,'input-ark'!$A$1:$F$179,2,FALSE)</f>
        <v>Uddannelse og efteruddannelse</v>
      </c>
      <c r="C70" s="46">
        <f>+VLOOKUP($A70,'input-ark'!$A$1:$I$179,6,FALSE)*-1</f>
        <v>0</v>
      </c>
      <c r="D70" s="46">
        <f>+VLOOKUP($A70,'input-ark'!$A$1:$I$179,3,FALSE)*-1</f>
        <v>-457.2</v>
      </c>
      <c r="E70" s="46">
        <f>+VLOOKUP($A70,'input-ark'!$A$1:$I$179,8,FALSE)*-1</f>
        <v>0</v>
      </c>
    </row>
    <row r="71" spans="1:5" ht="18" customHeight="1" x14ac:dyDescent="0.35">
      <c r="A71" s="43">
        <v>1185</v>
      </c>
      <c r="B71" s="45" t="str">
        <f>+VLOOKUP($A71,'input-ark'!$A$1:$F$179,2,FALSE)</f>
        <v>Udgifter til konkurrencer - Dm i Nordisk</v>
      </c>
      <c r="C71" s="46">
        <f>+VLOOKUP($A71,'input-ark'!$A$1:$I$179,6,FALSE)*-1</f>
        <v>0</v>
      </c>
      <c r="D71" s="46">
        <f>+VLOOKUP($A71,'input-ark'!$A$1:$I$179,3,FALSE)*-1</f>
        <v>0</v>
      </c>
      <c r="E71" s="46">
        <f>+VLOOKUP($A71,'input-ark'!$A$1:$I$179,8,FALSE)*-1</f>
        <v>0</v>
      </c>
    </row>
    <row r="72" spans="1:5" ht="18" customHeight="1" x14ac:dyDescent="0.35">
      <c r="A72" s="43">
        <v>1188</v>
      </c>
      <c r="B72" s="45" t="str">
        <f>+VLOOKUP($A72,'input-ark'!$A$1:$F$179,2,FALSE)</f>
        <v>Materialer - Pokaler og andet</v>
      </c>
      <c r="C72" s="46">
        <f>+VLOOKUP($A72,'input-ark'!$A$1:$I$179,6,FALSE)*-1</f>
        <v>0</v>
      </c>
      <c r="D72" s="46">
        <f>+VLOOKUP($A72,'input-ark'!$A$1:$I$179,3,FALSE)*-1</f>
        <v>0</v>
      </c>
      <c r="E72" s="46">
        <f>+VLOOKUP($A72,'input-ark'!$A$1:$I$179,8,FALSE)*-1</f>
        <v>-1000</v>
      </c>
    </row>
    <row r="73" spans="1:5" ht="18" customHeight="1" x14ac:dyDescent="0.35">
      <c r="A73" s="43">
        <v>1189</v>
      </c>
      <c r="B73" s="82" t="str">
        <f>+VLOOKUP($A73,'input-ark'!$A$1:$F$179,2,FALSE)</f>
        <v>Nordiskudvalg i alt</v>
      </c>
      <c r="C73" s="47">
        <f>+VLOOKUP($A73,'input-ark'!$A$1:$I$179,6,FALSE)*-1</f>
        <v>0</v>
      </c>
      <c r="D73" s="47">
        <f>+VLOOKUP($A73,'input-ark'!$A$1:$I$179,3,FALSE)*-1</f>
        <v>-957.2</v>
      </c>
      <c r="E73" s="47">
        <f>+VLOOKUP($A73,'input-ark'!$A$1:$I$179,8,FALSE)*-1</f>
        <v>-2000</v>
      </c>
    </row>
    <row r="74" spans="1:5" ht="8" customHeight="1" x14ac:dyDescent="0.35">
      <c r="A74" s="68"/>
      <c r="B74" s="64"/>
      <c r="C74" s="69"/>
      <c r="D74" s="69"/>
      <c r="E74" s="69"/>
    </row>
    <row r="75" spans="1:5" ht="18" customHeight="1" x14ac:dyDescent="0.35">
      <c r="A75" s="15">
        <v>1200</v>
      </c>
      <c r="B75" s="77" t="str">
        <f>+VLOOKUP($A75,'input-ark'!$A$1:$F$179,2,FALSE)</f>
        <v>Brugshundeudvalget</v>
      </c>
      <c r="C75" s="48"/>
      <c r="D75" s="48"/>
      <c r="E75" s="48"/>
    </row>
    <row r="76" spans="1:5" ht="18" customHeight="1" x14ac:dyDescent="0.35">
      <c r="A76" s="15">
        <v>1201</v>
      </c>
      <c r="B76" s="16" t="str">
        <f>+VLOOKUP($A76,'input-ark'!$A$1:$F$179,2,FALSE)</f>
        <v>Drift af brugshundeudvalget</v>
      </c>
      <c r="C76" s="14">
        <f>+VLOOKUP($A76,'input-ark'!$A$1:$I$179,6,FALSE)*-1</f>
        <v>0</v>
      </c>
      <c r="D76" s="14">
        <f>+VLOOKUP($A76,'input-ark'!$A$1:$I$179,3,FALSE)*-1</f>
        <v>-500</v>
      </c>
      <c r="E76" s="14">
        <f>+VLOOKUP($A76,'input-ark'!$A$1:$I$179,8,FALSE)*-1</f>
        <v>-1000</v>
      </c>
    </row>
    <row r="77" spans="1:5" ht="18" customHeight="1" x14ac:dyDescent="0.35">
      <c r="A77" s="15">
        <v>1203</v>
      </c>
      <c r="B77" s="16" t="str">
        <f>+VLOOKUP($A77,'input-ark'!$A$1:$F$179,2,FALSE)</f>
        <v>Uddannelse og efteruddannelse</v>
      </c>
      <c r="C77" s="14">
        <f>+VLOOKUP($A77,'input-ark'!$A$1:$I$179,6,FALSE)*-1</f>
        <v>-7569.96</v>
      </c>
      <c r="D77" s="14">
        <f>+VLOOKUP($A77,'input-ark'!$A$1:$I$179,3,FALSE)*-1</f>
        <v>0</v>
      </c>
      <c r="E77" s="14">
        <f>+VLOOKUP($A77,'input-ark'!$A$1:$I$179,8,FALSE)*-1</f>
        <v>-2000</v>
      </c>
    </row>
    <row r="78" spans="1:5" ht="18" customHeight="1" x14ac:dyDescent="0.35">
      <c r="A78" s="15">
        <v>1205</v>
      </c>
      <c r="B78" s="16" t="str">
        <f>+VLOOKUP($A78,'input-ark'!$A$1:$F$179,2,FALSE)</f>
        <v>Udgifter til konkurrencer</v>
      </c>
      <c r="C78" s="14">
        <f>+VLOOKUP($A78,'input-ark'!$A$1:$I$179,6,FALSE)*-1</f>
        <v>-1352.82</v>
      </c>
      <c r="D78" s="14">
        <f>+VLOOKUP($A78,'input-ark'!$A$1:$I$179,3,FALSE)*-1</f>
        <v>-500.28</v>
      </c>
      <c r="E78" s="14">
        <f>+VLOOKUP($A78,'input-ark'!$A$1:$I$179,8,FALSE)*-1</f>
        <v>-2000</v>
      </c>
    </row>
    <row r="79" spans="1:5" ht="18" customHeight="1" x14ac:dyDescent="0.35">
      <c r="A79" s="15">
        <v>1208</v>
      </c>
      <c r="B79" s="16" t="str">
        <f>+VLOOKUP($A79,'input-ark'!$A$1:$F$179,2,FALSE)</f>
        <v>Materialer - Pokaler og andet</v>
      </c>
      <c r="C79" s="14">
        <f>+VLOOKUP($A79,'input-ark'!$A$1:$I$179,6,FALSE)*-1</f>
        <v>-175</v>
      </c>
      <c r="D79" s="14">
        <f>+VLOOKUP($A79,'input-ark'!$A$1:$I$179,3,FALSE)*-1</f>
        <v>0</v>
      </c>
      <c r="E79" s="14">
        <f>+VLOOKUP($A79,'input-ark'!$A$1:$I$179,8,FALSE)*-1</f>
        <v>-1000</v>
      </c>
    </row>
    <row r="80" spans="1:5" ht="18" customHeight="1" x14ac:dyDescent="0.35">
      <c r="A80" s="15">
        <v>1209</v>
      </c>
      <c r="B80" s="77" t="str">
        <f>+VLOOKUP($A80,'input-ark'!$A$1:$F$179,2,FALSE)</f>
        <v>Brugshundeudvalget i alt</v>
      </c>
      <c r="C80" s="17">
        <f>+VLOOKUP($A80,'input-ark'!$A$1:$I$179,6,FALSE)*-1</f>
        <v>-9097.7800000000007</v>
      </c>
      <c r="D80" s="17">
        <f>+VLOOKUP($A80,'input-ark'!$A$1:$I$179,3,FALSE)*-1</f>
        <v>-1000.28</v>
      </c>
      <c r="E80" s="17">
        <f>+VLOOKUP($A80,'input-ark'!$A$1:$I$179,8,FALSE)*-1</f>
        <v>-6000</v>
      </c>
    </row>
    <row r="81" spans="1:5" ht="8" customHeight="1" x14ac:dyDescent="0.35"/>
    <row r="82" spans="1:5" ht="18" customHeight="1" x14ac:dyDescent="0.35">
      <c r="A82" s="49">
        <v>1210</v>
      </c>
      <c r="B82" s="83" t="str">
        <f>+VLOOKUP($A82,'input-ark'!$A$1:$F$179,2,FALSE)</f>
        <v>Konsulentudvalget</v>
      </c>
      <c r="C82" s="50"/>
      <c r="D82" s="50"/>
      <c r="E82" s="50"/>
    </row>
    <row r="83" spans="1:5" ht="18" customHeight="1" x14ac:dyDescent="0.35">
      <c r="A83" s="49">
        <v>1211</v>
      </c>
      <c r="B83" s="51" t="str">
        <f>+VLOOKUP($A83,'input-ark'!$A$1:$F$179,2,FALSE)</f>
        <v>Drift af konsulentudvalget</v>
      </c>
      <c r="C83" s="52">
        <f>+VLOOKUP($A83,'input-ark'!$A$1:$I$179,6,FALSE)*-1</f>
        <v>-1397.06</v>
      </c>
      <c r="D83" s="52">
        <f>+VLOOKUP($A83,'input-ark'!$A$1:$I$179,3,FALSE)*-1</f>
        <v>-500</v>
      </c>
      <c r="E83" s="52">
        <f>+VLOOKUP($A83,'input-ark'!$A$1:$I$179,8,FALSE)*-1</f>
        <v>-2000</v>
      </c>
    </row>
    <row r="84" spans="1:5" ht="18" customHeight="1" x14ac:dyDescent="0.35">
      <c r="A84" s="49">
        <v>1213</v>
      </c>
      <c r="B84" s="51" t="str">
        <f>+VLOOKUP($A84,'input-ark'!$A$1:$F$179,2,FALSE)</f>
        <v>Uddannelse og efteruddannelse</v>
      </c>
      <c r="C84" s="52">
        <f>+VLOOKUP($A84,'input-ark'!$A$1:$I$179,6,FALSE)*-1</f>
        <v>-13475.44</v>
      </c>
      <c r="D84" s="52">
        <f>+VLOOKUP($A84,'input-ark'!$A$1:$I$179,3,FALSE)*-1</f>
        <v>-2366</v>
      </c>
      <c r="E84" s="52">
        <f>+VLOOKUP($A84,'input-ark'!$A$1:$I$179,8,FALSE)*-1</f>
        <v>-13000</v>
      </c>
    </row>
    <row r="85" spans="1:5" ht="18" customHeight="1" x14ac:dyDescent="0.35">
      <c r="A85" s="49">
        <v>1218</v>
      </c>
      <c r="B85" s="51" t="str">
        <f>+VLOOKUP($A85,'input-ark'!$A$1:$F$179,2,FALSE)</f>
        <v>Materialer - Andre udgifter</v>
      </c>
      <c r="C85" s="52">
        <f>+VLOOKUP($A85,'input-ark'!$A$1:$I$179,6,FALSE)*-1</f>
        <v>-489</v>
      </c>
      <c r="D85" s="52">
        <f>+VLOOKUP($A85,'input-ark'!$A$1:$I$179,3,FALSE)*-1</f>
        <v>0</v>
      </c>
      <c r="E85" s="52">
        <f>+VLOOKUP($A85,'input-ark'!$A$1:$I$179,8,FALSE)*-1</f>
        <v>-1000</v>
      </c>
    </row>
    <row r="86" spans="1:5" ht="18" customHeight="1" x14ac:dyDescent="0.35">
      <c r="A86" s="49">
        <v>1219</v>
      </c>
      <c r="B86" s="83" t="str">
        <f>+VLOOKUP($A86,'input-ark'!$A$1:$F$179,2,FALSE)</f>
        <v>Konsulenttjenesten i alt</v>
      </c>
      <c r="C86" s="53">
        <f>+VLOOKUP($A86,'input-ark'!$A$1:$I$179,6,FALSE)*-1</f>
        <v>-15361.5</v>
      </c>
      <c r="D86" s="53">
        <f>+VLOOKUP($A86,'input-ark'!$A$1:$I$179,3,FALSE)*-1</f>
        <v>-2866</v>
      </c>
      <c r="E86" s="53">
        <f>+VLOOKUP($A86,'input-ark'!$A$1:$I$179,8,FALSE)*-1</f>
        <v>-11000</v>
      </c>
    </row>
    <row r="87" spans="1:5" ht="8" customHeight="1" x14ac:dyDescent="0.35">
      <c r="A87" s="68"/>
      <c r="B87" s="64"/>
      <c r="C87" s="69"/>
      <c r="D87" s="69"/>
      <c r="E87" s="69"/>
    </row>
    <row r="88" spans="1:5" ht="18" customHeight="1" x14ac:dyDescent="0.35">
      <c r="A88" s="23">
        <v>1240</v>
      </c>
      <c r="B88" s="78" t="str">
        <f>+VLOOKUP($A88,'input-ark'!$A$1:$F$179,2,FALSE)</f>
        <v>Eftersøgningsudvalget</v>
      </c>
      <c r="C88" s="24"/>
      <c r="D88" s="24"/>
      <c r="E88" s="24"/>
    </row>
    <row r="89" spans="1:5" ht="18" customHeight="1" x14ac:dyDescent="0.35">
      <c r="A89" s="23">
        <v>1241</v>
      </c>
      <c r="B89" s="25" t="str">
        <f>+VLOOKUP($A89,'input-ark'!$A$1:$F$179,2,FALSE)</f>
        <v>Drift af eftersøgningsudvalget</v>
      </c>
      <c r="C89" s="26">
        <f>+VLOOKUP($A89,'input-ark'!$A$1:$I$179,6,FALSE)*-1</f>
        <v>0</v>
      </c>
      <c r="D89" s="26">
        <f>+VLOOKUP($A89,'input-ark'!$A$1:$I$179,3,FALSE)*-1</f>
        <v>-500</v>
      </c>
      <c r="E89" s="26">
        <f>+VLOOKUP($A89,'input-ark'!$A$1:$I$179,8,FALSE)*-1</f>
        <v>-1000</v>
      </c>
    </row>
    <row r="90" spans="1:5" ht="18" customHeight="1" x14ac:dyDescent="0.35">
      <c r="A90" s="23">
        <v>1243</v>
      </c>
      <c r="B90" s="25" t="str">
        <f>+VLOOKUP($A90,'input-ark'!$A$1:$F$179,2,FALSE)</f>
        <v>Uddannelse og efteruddannelse</v>
      </c>
      <c r="C90" s="26">
        <f>+VLOOKUP($A90,'input-ark'!$A$1:$I$179,6,FALSE)*-1</f>
        <v>-1875</v>
      </c>
      <c r="D90" s="26">
        <f>+VLOOKUP($A90,'input-ark'!$A$1:$I$179,3,FALSE)*-1</f>
        <v>-5457.5</v>
      </c>
      <c r="E90" s="26">
        <f>+VLOOKUP($A90,'input-ark'!$A$1:$I$179,8,FALSE)*-1</f>
        <v>-4000</v>
      </c>
    </row>
    <row r="91" spans="1:5" ht="18" customHeight="1" x14ac:dyDescent="0.35">
      <c r="A91" s="23">
        <v>1248</v>
      </c>
      <c r="B91" s="25" t="str">
        <f>+VLOOKUP($A91,'input-ark'!$A$1:$F$179,2,FALSE)</f>
        <v>Andre udgifter</v>
      </c>
      <c r="C91" s="26">
        <f>+VLOOKUP($A91,'input-ark'!$A$1:$I$179,6,FALSE)*-1</f>
        <v>0</v>
      </c>
      <c r="D91" s="26">
        <f>+VLOOKUP($A91,'input-ark'!$A$1:$I$179,3,FALSE)*-1</f>
        <v>0</v>
      </c>
      <c r="E91" s="26">
        <f>+VLOOKUP($A91,'input-ark'!$A$1:$I$179,8,FALSE)*-1</f>
        <v>-1000</v>
      </c>
    </row>
    <row r="92" spans="1:5" ht="18" customHeight="1" x14ac:dyDescent="0.35">
      <c r="A92" s="23">
        <v>1249</v>
      </c>
      <c r="B92" s="78" t="str">
        <f>+VLOOKUP($A92,'input-ark'!$A$1:$F$179,2,FALSE)</f>
        <v>Eftersøgningsudvalget i alt</v>
      </c>
      <c r="C92" s="27">
        <f>+VLOOKUP($A92,'input-ark'!$A$1:$I$179,6,FALSE)*-1</f>
        <v>-1875</v>
      </c>
      <c r="D92" s="27">
        <f>+VLOOKUP($A92,'input-ark'!$A$1:$I$179,3,FALSE)*-1</f>
        <v>-5957.5</v>
      </c>
      <c r="E92" s="27">
        <f>+VLOOKUP($A92,'input-ark'!$A$1:$I$179,8,FALSE)*-1</f>
        <v>-6000</v>
      </c>
    </row>
    <row r="93" spans="1:5" ht="18" customHeight="1" x14ac:dyDescent="0.35">
      <c r="A93" s="23"/>
      <c r="B93" s="78"/>
      <c r="C93" s="26"/>
      <c r="D93" s="26"/>
      <c r="E93" s="26"/>
    </row>
    <row r="94" spans="1:5" ht="18" customHeight="1" x14ac:dyDescent="0.35">
      <c r="A94" s="23">
        <v>1260</v>
      </c>
      <c r="B94" s="78" t="str">
        <f>+VLOOKUP($A94,'input-ark'!$A$1:$F$179,2,FALSE)</f>
        <v>Udvalgene i alt</v>
      </c>
      <c r="C94" s="27">
        <f>+VLOOKUP($A94,'input-ark'!$A$1:$I$179,6,FALSE)*-1</f>
        <v>-190333.09</v>
      </c>
      <c r="D94" s="27">
        <f>+VLOOKUP($A94,'input-ark'!$A$1:$I$179,3,FALSE)*-1</f>
        <v>-144038.97</v>
      </c>
      <c r="E94" s="27">
        <f>+VLOOKUP($A94,'input-ark'!$A$1:$I$179,8,FALSE)*-1</f>
        <v>-160000</v>
      </c>
    </row>
    <row r="95" spans="1:5" ht="8" customHeight="1" x14ac:dyDescent="0.35">
      <c r="A95" s="68"/>
      <c r="B95" s="64"/>
      <c r="C95" s="69"/>
      <c r="D95" s="69"/>
      <c r="E95" s="69"/>
    </row>
    <row r="96" spans="1:5" ht="18" customHeight="1" x14ac:dyDescent="0.35">
      <c r="A96" s="3">
        <v>1300</v>
      </c>
      <c r="B96" s="84" t="str">
        <f>+VLOOKUP($A96,'input-ark'!$A$1:$F$179,2,FALSE)</f>
        <v>Kredsbestyrelsen</v>
      </c>
      <c r="C96" s="7"/>
      <c r="D96" s="7"/>
      <c r="E96" s="7"/>
    </row>
    <row r="97" spans="1:5" ht="18" customHeight="1" x14ac:dyDescent="0.35">
      <c r="A97" s="3">
        <v>1301</v>
      </c>
      <c r="B97" s="84" t="str">
        <f>+VLOOKUP($A97,'input-ark'!$A$1:$F$179,2,FALSE)</f>
        <v>Kurser og efteruddannelse</v>
      </c>
      <c r="C97" s="6"/>
      <c r="D97" s="6"/>
      <c r="E97" s="6"/>
    </row>
    <row r="98" spans="1:5" ht="18" customHeight="1" x14ac:dyDescent="0.35">
      <c r="A98" s="3">
        <v>1303</v>
      </c>
      <c r="B98" s="4" t="str">
        <f>+VLOOKUP($A98,'input-ark'!$A$1:$F$179,2,FALSE)</f>
        <v>Forplejning og materialer</v>
      </c>
      <c r="C98" s="5">
        <f>+VLOOKUP($A98,'input-ark'!$A$1:$I$179,6,FALSE)*-1</f>
        <v>-3888</v>
      </c>
      <c r="D98" s="5">
        <f>+VLOOKUP($A98,'input-ark'!$A$1:$I$179,3,FALSE)*-1</f>
        <v>0</v>
      </c>
      <c r="E98" s="5">
        <f>+VLOOKUP($A98,'input-ark'!$A$1:$I$179,8,FALSE)*-1</f>
        <v>0</v>
      </c>
    </row>
    <row r="99" spans="1:5" ht="18" customHeight="1" x14ac:dyDescent="0.35">
      <c r="A99" s="3">
        <v>1305</v>
      </c>
      <c r="B99" s="4" t="str">
        <f>+VLOOKUP($A99,'input-ark'!$A$1:$F$179,2,FALSE)</f>
        <v>Honorar og kørsel til instruktører</v>
      </c>
      <c r="C99" s="5">
        <f>+VLOOKUP($A99,'input-ark'!$A$1:$I$179,6,FALSE)*-1</f>
        <v>-6570.22</v>
      </c>
      <c r="D99" s="5">
        <f>+VLOOKUP($A99,'input-ark'!$A$1:$I$179,3,FALSE)*-1</f>
        <v>0</v>
      </c>
      <c r="E99" s="5">
        <f>+VLOOKUP($A99,'input-ark'!$A$1:$I$179,8,FALSE)*-1</f>
        <v>0</v>
      </c>
    </row>
    <row r="100" spans="1:5" ht="18" customHeight="1" x14ac:dyDescent="0.35">
      <c r="A100" s="3">
        <v>1307</v>
      </c>
      <c r="B100" s="4" t="str">
        <f>+VLOOKUP($A100,'input-ark'!$A$1:$F$179,2,FALSE)</f>
        <v>Kørsel til kursister</v>
      </c>
      <c r="C100" s="5">
        <f>+VLOOKUP($A100,'input-ark'!$A$1:$I$179,6,FALSE)*-1</f>
        <v>-3429.95</v>
      </c>
      <c r="D100" s="5">
        <f>+VLOOKUP($A100,'input-ark'!$A$1:$I$179,3,FALSE)*-1</f>
        <v>0</v>
      </c>
      <c r="E100" s="5">
        <f>+VLOOKUP($A100,'input-ark'!$A$1:$I$179,8,FALSE)*-1</f>
        <v>-3000</v>
      </c>
    </row>
    <row r="101" spans="1:5" ht="18" customHeight="1" x14ac:dyDescent="0.35">
      <c r="A101" s="3">
        <v>1309</v>
      </c>
      <c r="B101" s="84" t="str">
        <f>+VLOOKUP($A101,'input-ark'!$A$1:$F$179,2,FALSE)</f>
        <v>Kurser og efteruddannelse i alt</v>
      </c>
      <c r="C101" s="6">
        <f>+VLOOKUP($A101,'input-ark'!$A$1:$I$179,6,FALSE)*-1</f>
        <v>-13888.17</v>
      </c>
      <c r="D101" s="6">
        <f>+VLOOKUP($A101,'input-ark'!$A$1:$I$179,3,FALSE)*-1</f>
        <v>0</v>
      </c>
      <c r="E101" s="6">
        <f>+VLOOKUP($A101,'input-ark'!$A$1:$I$179,8,FALSE)*-1</f>
        <v>-3000</v>
      </c>
    </row>
    <row r="102" spans="1:5" ht="18" customHeight="1" x14ac:dyDescent="0.35">
      <c r="A102" s="3"/>
      <c r="B102" s="84"/>
      <c r="C102" s="5"/>
      <c r="D102" s="5"/>
      <c r="E102" s="5"/>
    </row>
    <row r="103" spans="1:5" ht="18" customHeight="1" x14ac:dyDescent="0.35">
      <c r="A103" s="3">
        <v>1310</v>
      </c>
      <c r="B103" s="84" t="str">
        <f>+VLOOKUP($A103,'input-ark'!$A$1:$F$179,2,FALSE)</f>
        <v>Kredsbestyrelse- og kredsrådsrådsmøder</v>
      </c>
      <c r="C103" s="5"/>
      <c r="D103" s="5"/>
      <c r="E103" s="5"/>
    </row>
    <row r="104" spans="1:5" ht="18" customHeight="1" x14ac:dyDescent="0.35">
      <c r="A104" s="3">
        <v>1311</v>
      </c>
      <c r="B104" s="4" t="str">
        <f>+VLOOKUP($A104,'input-ark'!$A$1:$F$179,2,FALSE)</f>
        <v>Forplejning til Kredsrådsmøderne</v>
      </c>
      <c r="C104" s="5">
        <f>+VLOOKUP($A104,'input-ark'!$A$1:$I$179,6,FALSE)*-1</f>
        <v>-10952</v>
      </c>
      <c r="D104" s="5">
        <f>+VLOOKUP($A104,'input-ark'!$A$1:$I$179,3,FALSE)*-1</f>
        <v>-14843</v>
      </c>
      <c r="E104" s="5">
        <f>+VLOOKUP($A104,'input-ark'!$A$1:$I$179,8,FALSE)*-1</f>
        <v>-20000</v>
      </c>
    </row>
    <row r="105" spans="1:5" ht="18" customHeight="1" x14ac:dyDescent="0.35">
      <c r="A105" s="3">
        <v>1313</v>
      </c>
      <c r="B105" s="4" t="str">
        <f>+VLOOKUP($A105,'input-ark'!$A$1:$F$179,2,FALSE)</f>
        <v>Kørsel til lokalforeningerne</v>
      </c>
      <c r="C105" s="5">
        <f>+VLOOKUP($A105,'input-ark'!$A$1:$I$179,6,FALSE)*-1</f>
        <v>-13833.02</v>
      </c>
      <c r="D105" s="5">
        <f>+VLOOKUP($A105,'input-ark'!$A$1:$I$179,3,FALSE)*-1</f>
        <v>-10860.84</v>
      </c>
      <c r="E105" s="5">
        <f>+VLOOKUP($A105,'input-ark'!$A$1:$I$179,8,FALSE)*-1</f>
        <v>-20000</v>
      </c>
    </row>
    <row r="106" spans="1:5" ht="18" customHeight="1" x14ac:dyDescent="0.35">
      <c r="A106" s="3">
        <v>1319</v>
      </c>
      <c r="B106" s="84" t="str">
        <f>+VLOOKUP($A106,'input-ark'!$A$1:$F$179,2,FALSE)</f>
        <v>Udgifter til Kredsbestyrelse- og kredsråd</v>
      </c>
      <c r="C106" s="6">
        <f>+VLOOKUP($A106,'input-ark'!$A$1:$I$179,6,FALSE)*-1</f>
        <v>-24785.02</v>
      </c>
      <c r="D106" s="6">
        <f>+VLOOKUP($A106,'input-ark'!$A$1:$I$179,3,FALSE)*-1</f>
        <v>-25703.84</v>
      </c>
      <c r="E106" s="6">
        <f>+VLOOKUP($A106,'input-ark'!$A$1:$I$179,8,FALSE)*-1</f>
        <v>-40000</v>
      </c>
    </row>
    <row r="107" spans="1:5" ht="18" customHeight="1" x14ac:dyDescent="0.35">
      <c r="A107" s="3"/>
      <c r="B107" s="84"/>
      <c r="C107" s="5"/>
      <c r="D107" s="5"/>
      <c r="E107" s="5"/>
    </row>
    <row r="108" spans="1:5" ht="18" customHeight="1" x14ac:dyDescent="0.35">
      <c r="A108" s="3">
        <v>1320</v>
      </c>
      <c r="B108" s="84" t="str">
        <f>+VLOOKUP($A108,'input-ark'!$A$1:$F$179,2,FALSE)</f>
        <v>Forretningsudvalget</v>
      </c>
      <c r="C108" s="5"/>
      <c r="D108" s="5"/>
      <c r="E108" s="5"/>
    </row>
    <row r="109" spans="1:5" ht="18" customHeight="1" x14ac:dyDescent="0.35">
      <c r="A109" s="3">
        <v>1321</v>
      </c>
      <c r="B109" s="4" t="str">
        <f>+VLOOKUP($A109,'input-ark'!$A$1:$F$179,2,FALSE)</f>
        <v>Møder - Forplejning</v>
      </c>
      <c r="C109" s="5">
        <f>+VLOOKUP($A109,'input-ark'!$A$1:$I$179,6,FALSE)*-1</f>
        <v>-4631.75</v>
      </c>
      <c r="D109" s="5">
        <f>+VLOOKUP($A109,'input-ark'!$A$1:$I$179,3,FALSE)*-1</f>
        <v>-580</v>
      </c>
      <c r="E109" s="5">
        <f>+VLOOKUP($A109,'input-ark'!$A$1:$I$179,8,FALSE)*-1</f>
        <v>-5000</v>
      </c>
    </row>
    <row r="110" spans="1:5" ht="18" customHeight="1" x14ac:dyDescent="0.35">
      <c r="A110" s="3">
        <v>1323</v>
      </c>
      <c r="B110" s="4" t="str">
        <f>+VLOOKUP($A110,'input-ark'!$A$1:$F$179,2,FALSE)</f>
        <v>Kørsel til forretningsudvalget</v>
      </c>
      <c r="C110" s="5">
        <f>+VLOOKUP($A110,'input-ark'!$A$1:$I$179,6,FALSE)*-1</f>
        <v>-3956.76</v>
      </c>
      <c r="D110" s="5">
        <f>+VLOOKUP($A110,'input-ark'!$A$1:$I$179,3,FALSE)*-1</f>
        <v>-7871.06</v>
      </c>
      <c r="E110" s="5">
        <f>+VLOOKUP($A110,'input-ark'!$A$1:$I$179,8,FALSE)*-1</f>
        <v>-10000</v>
      </c>
    </row>
    <row r="111" spans="1:5" ht="18" customHeight="1" x14ac:dyDescent="0.35">
      <c r="A111" s="3">
        <v>1325</v>
      </c>
      <c r="B111" s="4" t="str">
        <f>+VLOOKUP($A111,'input-ark'!$A$1:$F$179,2,FALSE)</f>
        <v>Materialer og andre udgifter</v>
      </c>
      <c r="C111" s="5">
        <f>+VLOOKUP($A111,'input-ark'!$A$1:$I$179,6,FALSE)*-1</f>
        <v>-56</v>
      </c>
      <c r="D111" s="5">
        <f>+VLOOKUP($A111,'input-ark'!$A$1:$I$179,3,FALSE)*-1</f>
        <v>0</v>
      </c>
      <c r="E111" s="5">
        <f>+VLOOKUP($A111,'input-ark'!$A$1:$I$179,8,FALSE)*-1</f>
        <v>-1000</v>
      </c>
    </row>
    <row r="112" spans="1:5" ht="18" customHeight="1" x14ac:dyDescent="0.35">
      <c r="A112" s="3">
        <v>1331</v>
      </c>
      <c r="B112" s="4" t="str">
        <f>+VLOOKUP($A112,'input-ark'!$A$1:$F$179,2,FALSE)</f>
        <v>Dm - Event</v>
      </c>
      <c r="C112" s="5">
        <f>+VLOOKUP($A112,'input-ark'!$A$1:$I$179,6,FALSE)*-1</f>
        <v>-5583.3</v>
      </c>
      <c r="D112" s="5">
        <f>+VLOOKUP($A112,'input-ark'!$A$1:$I$179,3,FALSE)*-1</f>
        <v>-15324.32</v>
      </c>
      <c r="E112" s="5">
        <f>+VLOOKUP($A112,'input-ark'!$A$1:$I$179,8,FALSE)*-1</f>
        <v>-12000</v>
      </c>
    </row>
    <row r="113" spans="1:5" ht="18" customHeight="1" x14ac:dyDescent="0.35">
      <c r="A113" s="3">
        <v>1333</v>
      </c>
      <c r="B113" s="4" t="str">
        <f>+VLOOKUP($A113,'input-ark'!$A$1:$F$179,2,FALSE)</f>
        <v>Kreds 4 Event</v>
      </c>
      <c r="C113" s="5">
        <f>+VLOOKUP($A113,'input-ark'!$A$1:$I$179,6,FALSE)*-1</f>
        <v>-10775.68</v>
      </c>
      <c r="D113" s="5">
        <f>+VLOOKUP($A113,'input-ark'!$A$1:$I$179,3,FALSE)*-1</f>
        <v>0</v>
      </c>
      <c r="E113" s="5">
        <f>+VLOOKUP($A113,'input-ark'!$A$1:$I$179,8,FALSE)*-1</f>
        <v>-12000</v>
      </c>
    </row>
    <row r="114" spans="1:5" ht="18" customHeight="1" x14ac:dyDescent="0.35">
      <c r="A114" s="3">
        <v>1335</v>
      </c>
      <c r="B114" s="4" t="str">
        <f>+VLOOKUP($A114,'input-ark'!$A$1:$F$179,2,FALSE)</f>
        <v>Beklædning-udstyr</v>
      </c>
      <c r="C114" s="5">
        <f>+VLOOKUP($A114,'input-ark'!$A$1:$I$179,6,FALSE)*-1</f>
        <v>-24554</v>
      </c>
      <c r="D114" s="5">
        <f>+VLOOKUP($A114,'input-ark'!$A$1:$I$179,3,FALSE)*-1</f>
        <v>-1144</v>
      </c>
      <c r="E114" s="5">
        <f>+VLOOKUP($A114,'input-ark'!$A$1:$I$179,8,FALSE)*-1</f>
        <v>-2000</v>
      </c>
    </row>
    <row r="115" spans="1:5" ht="18" customHeight="1" x14ac:dyDescent="0.35">
      <c r="A115" s="3">
        <v>1337</v>
      </c>
      <c r="B115" s="4" t="str">
        <f>+VLOOKUP($A115,'input-ark'!$A$1:$F$179,2,FALSE)</f>
        <v>Wildcard til IGU</v>
      </c>
      <c r="C115" s="5">
        <f>+VLOOKUP($A115,'input-ark'!$A$1:$I$179,6,FALSE)*-1</f>
        <v>0</v>
      </c>
      <c r="D115" s="5">
        <f>+VLOOKUP($A115,'input-ark'!$A$1:$I$179,3,FALSE)*-1</f>
        <v>-15950</v>
      </c>
      <c r="E115" s="5">
        <f>+VLOOKUP($A115,'input-ark'!$A$1:$I$179,8,FALSE)*-1</f>
        <v>-15000</v>
      </c>
    </row>
    <row r="116" spans="1:5" ht="18" customHeight="1" x14ac:dyDescent="0.35">
      <c r="A116" s="3">
        <v>1340</v>
      </c>
      <c r="B116" s="4" t="str">
        <f>+VLOOKUP($A116,'input-ark'!$A$1:$F$179,2,FALSE)</f>
        <v>Hensættes til Dm i Kreds 4</v>
      </c>
      <c r="C116" s="5">
        <f>+VLOOKUP($A116,'input-ark'!$A$1:$I$179,6,FALSE)*-1</f>
        <v>0</v>
      </c>
      <c r="D116" s="5">
        <f>+VLOOKUP($A116,'input-ark'!$A$1:$I$179,3,FALSE)*-1</f>
        <v>0</v>
      </c>
      <c r="E116" s="5">
        <f>+VLOOKUP($A116,'input-ark'!$A$1:$I$179,8,FALSE)*-1</f>
        <v>0</v>
      </c>
    </row>
    <row r="117" spans="1:5" ht="18" customHeight="1" x14ac:dyDescent="0.35">
      <c r="A117" s="3">
        <v>1350</v>
      </c>
      <c r="B117" s="84" t="str">
        <f>+VLOOKUP($A117,'input-ark'!$A$1:$F$179,2,FALSE)</f>
        <v>Forretningsudvalget i alt</v>
      </c>
      <c r="C117" s="6">
        <f>+VLOOKUP($A117,'input-ark'!$A$1:$I$179,6,FALSE)*-1</f>
        <v>-49557.49</v>
      </c>
      <c r="D117" s="6">
        <f>+VLOOKUP($A117,'input-ark'!$A$1:$I$179,3,FALSE)*-1</f>
        <v>-40869.379999999997</v>
      </c>
      <c r="E117" s="6">
        <f>+VLOOKUP($A117,'input-ark'!$A$1:$I$179,8,FALSE)*-1</f>
        <v>-57000</v>
      </c>
    </row>
    <row r="118" spans="1:5" ht="8" customHeight="1" x14ac:dyDescent="0.35">
      <c r="A118" s="68"/>
      <c r="B118" s="64"/>
      <c r="C118" s="63"/>
      <c r="D118" s="63"/>
      <c r="E118" s="63"/>
    </row>
    <row r="119" spans="1:5" ht="18" customHeight="1" x14ac:dyDescent="0.35">
      <c r="A119" s="19">
        <v>4600</v>
      </c>
      <c r="B119" s="57" t="str">
        <f>+VLOOKUP($A119,'input-ark'!$A$1:$F$179,2,FALSE)</f>
        <v>Administration og drift</v>
      </c>
      <c r="C119" s="22"/>
      <c r="D119" s="22"/>
      <c r="E119" s="22"/>
    </row>
    <row r="120" spans="1:5" ht="18" customHeight="1" x14ac:dyDescent="0.35">
      <c r="A120" s="19">
        <v>4601</v>
      </c>
      <c r="B120" s="21" t="str">
        <f>+VLOOKUP($A120,'input-ark'!$A$1:$F$179,2,FALSE)</f>
        <v>Udgifter til drift</v>
      </c>
      <c r="C120" s="18">
        <f>+VLOOKUP($A120,'input-ark'!$A$1:$I$179,6,FALSE)*-1</f>
        <v>-1744.07</v>
      </c>
      <c r="D120" s="18">
        <f>+VLOOKUP($A120,'input-ark'!$A$1:$I$179,3,FALSE)*-1</f>
        <v>-11350.5</v>
      </c>
      <c r="E120" s="18">
        <f>+VLOOKUP($A120,'input-ark'!$A$1:$I$179,8,FALSE)*-1</f>
        <v>-14000</v>
      </c>
    </row>
    <row r="121" spans="1:5" ht="18" customHeight="1" x14ac:dyDescent="0.35">
      <c r="A121" s="19">
        <v>4603</v>
      </c>
      <c r="B121" s="21" t="str">
        <f>+VLOOKUP($A121,'input-ark'!$A$1:$F$179,2,FALSE)</f>
        <v>IT-udstye og lignende</v>
      </c>
      <c r="C121" s="18">
        <f>+VLOOKUP($A121,'input-ark'!$A$1:$I$179,6,FALSE)*-1</f>
        <v>-2299.25</v>
      </c>
      <c r="D121" s="18">
        <f>+VLOOKUP($A121,'input-ark'!$A$1:$I$179,3,FALSE)*-1</f>
        <v>-2138</v>
      </c>
      <c r="E121" s="18">
        <f>+VLOOKUP($A121,'input-ark'!$A$1:$I$179,8,FALSE)*-1</f>
        <v>-3000</v>
      </c>
    </row>
    <row r="122" spans="1:5" ht="18" customHeight="1" x14ac:dyDescent="0.35">
      <c r="A122" s="19">
        <v>4604</v>
      </c>
      <c r="B122" s="21" t="str">
        <f>+VLOOKUP($A122,'input-ark'!$A$1:$F$179,2,FALSE)</f>
        <v>Gaver m. m.</v>
      </c>
      <c r="C122" s="18">
        <f>+VLOOKUP($A122,'input-ark'!$A$1:$I$179,6,FALSE)*-1</f>
        <v>-3600.9</v>
      </c>
      <c r="D122" s="18">
        <f>+VLOOKUP($A122,'input-ark'!$A$1:$I$179,3,FALSE)*-1</f>
        <v>-4932.92</v>
      </c>
      <c r="E122" s="18">
        <f>+VLOOKUP($A122,'input-ark'!$A$1:$I$179,8,FALSE)*-1</f>
        <v>-4000</v>
      </c>
    </row>
    <row r="123" spans="1:5" ht="18" customHeight="1" x14ac:dyDescent="0.35">
      <c r="A123" s="19">
        <v>4605</v>
      </c>
      <c r="B123" s="21" t="str">
        <f>+VLOOKUP($A123,'input-ark'!$A$1:$F$179,2,FALSE)</f>
        <v>Renter og gebyr til banker og Nets</v>
      </c>
      <c r="C123" s="18">
        <f>+VLOOKUP($A123,'input-ark'!$A$1:$I$179,6,FALSE)*-1</f>
        <v>-3828.01</v>
      </c>
      <c r="D123" s="18">
        <f>+VLOOKUP($A123,'input-ark'!$A$1:$I$179,3,FALSE)*-1</f>
        <v>-3844.72</v>
      </c>
      <c r="E123" s="18">
        <f>+VLOOKUP($A123,'input-ark'!$A$1:$I$179,8,FALSE)*-1</f>
        <v>-7000</v>
      </c>
    </row>
    <row r="124" spans="1:5" ht="18" customHeight="1" x14ac:dyDescent="0.35">
      <c r="A124" s="19">
        <v>4618</v>
      </c>
      <c r="B124" s="57" t="str">
        <f>+VLOOKUP($A124,'input-ark'!$A$1:$F$179,2,FALSE)</f>
        <v>Administration og drift i alt</v>
      </c>
      <c r="C124" s="22">
        <f>+VLOOKUP($A124,'input-ark'!$A$1:$I$179,6,FALSE)*-1</f>
        <v>-11472.23</v>
      </c>
      <c r="D124" s="22">
        <f>+VLOOKUP($A124,'input-ark'!$A$1:$I$179,3,FALSE)*-1</f>
        <v>-22266.14</v>
      </c>
      <c r="E124" s="22">
        <f>+VLOOKUP($A124,'input-ark'!$A$1:$I$179,8,FALSE)*-1</f>
        <v>-28000</v>
      </c>
    </row>
    <row r="125" spans="1:5" ht="18" customHeight="1" x14ac:dyDescent="0.35">
      <c r="A125" s="19">
        <v>4619</v>
      </c>
      <c r="B125" s="57" t="str">
        <f>+VLOOKUP($A125,'input-ark'!$A$1:$F$179,2,FALSE)</f>
        <v>Kredsbestyrelsen i alt</v>
      </c>
      <c r="C125" s="22">
        <f>+VLOOKUP($A125,'input-ark'!$A$1:$I$179,6,FALSE)*-1</f>
        <v>-99702.91</v>
      </c>
      <c r="D125" s="22">
        <f>+VLOOKUP($A125,'input-ark'!$A$1:$I$179,3,FALSE)*-1</f>
        <v>-88839.360000000001</v>
      </c>
      <c r="E125" s="22">
        <f>+VLOOKUP($A125,'input-ark'!$A$1:$I$179,8,FALSE)*-1</f>
        <v>-128000</v>
      </c>
    </row>
    <row r="126" spans="1:5" ht="18" customHeight="1" x14ac:dyDescent="0.35">
      <c r="A126" s="19">
        <v>4699</v>
      </c>
      <c r="B126" s="57" t="str">
        <f>+VLOOKUP($A126,'input-ark'!$A$1:$F$179,2,FALSE)</f>
        <v>Udgifter i alt</v>
      </c>
      <c r="C126" s="22">
        <f>+VLOOKUP($A126,'input-ark'!$A$1:$I$179,6,FALSE)*-1</f>
        <v>-290036</v>
      </c>
      <c r="D126" s="22">
        <f>+VLOOKUP($A126,'input-ark'!$A$1:$I$179,3,FALSE)*-1</f>
        <v>-232878.33</v>
      </c>
      <c r="E126" s="22">
        <f>+VLOOKUP($A126,'input-ark'!$A$1:$I$179,8,FALSE)*-1</f>
        <v>-288000</v>
      </c>
    </row>
    <row r="127" spans="1:5" ht="18" customHeight="1" x14ac:dyDescent="0.35">
      <c r="A127" s="19"/>
      <c r="B127" s="57"/>
      <c r="C127" s="18"/>
      <c r="D127" s="18"/>
      <c r="E127" s="18"/>
    </row>
    <row r="128" spans="1:5" ht="18" customHeight="1" x14ac:dyDescent="0.35">
      <c r="A128" s="19">
        <v>4700</v>
      </c>
      <c r="B128" s="57" t="str">
        <f>+VLOOKUP($A128,'input-ark'!$A$1:$F$179,2,FALSE)</f>
        <v>Årets resultat</v>
      </c>
      <c r="C128" s="22">
        <f>+VLOOKUP($A128,'input-ark'!$A$1:$I$179,6,FALSE)</f>
        <v>-40981.1</v>
      </c>
      <c r="D128" s="22">
        <f>+VLOOKUP($A128,'input-ark'!$A$1:$I$179,3,FALSE)</f>
        <v>19290.3</v>
      </c>
      <c r="E128" s="22">
        <f>+VLOOKUP($A128,'input-ark'!$A$1:$I$179,8,FALSE)</f>
        <v>7000</v>
      </c>
    </row>
    <row r="129" spans="1:5" ht="8" customHeight="1" x14ac:dyDescent="0.35"/>
    <row r="130" spans="1:5" ht="18" customHeight="1" x14ac:dyDescent="0.4">
      <c r="A130" s="9">
        <v>5001</v>
      </c>
      <c r="B130" s="76" t="str">
        <f>+VLOOKUP($A130,'input-ark'!$A$1:$F$179,2,FALSE)</f>
        <v>Aktiver</v>
      </c>
      <c r="C130" s="54"/>
      <c r="D130" s="54"/>
      <c r="E130" s="85"/>
    </row>
    <row r="131" spans="1:5" ht="18" customHeight="1" x14ac:dyDescent="0.35">
      <c r="A131" s="9">
        <v>5050</v>
      </c>
      <c r="B131" s="10" t="str">
        <f>+VLOOKUP($A131,'input-ark'!$A$1:$F$179,2,FALSE)</f>
        <v>Debitor - Tilgodehavende</v>
      </c>
      <c r="C131" s="11">
        <f>+VLOOKUP($A131,'input-ark'!$A$1:$I$179,6,FALSE)</f>
        <v>20539</v>
      </c>
      <c r="D131" s="11">
        <f>+VLOOKUP($A131,'input-ark'!$A$1:$I$179,3,FALSE)</f>
        <v>18480</v>
      </c>
      <c r="E131" s="55"/>
    </row>
    <row r="132" spans="1:5" ht="18" customHeight="1" x14ac:dyDescent="0.35">
      <c r="A132" s="9">
        <v>5100</v>
      </c>
      <c r="B132" s="10" t="str">
        <f>+VLOOKUP($A132,'input-ark'!$A$1:$F$179,2,FALSE)</f>
        <v>AL - Drift konto</v>
      </c>
      <c r="C132" s="11">
        <f>+VLOOKUP($A132,'input-ark'!$A$1:$I$179,6,FALSE)</f>
        <v>282982.58</v>
      </c>
      <c r="D132" s="11">
        <f>+VLOOKUP($A132,'input-ark'!$A$1:$I$179,3,FALSE)</f>
        <v>258055.41</v>
      </c>
      <c r="E132" s="55"/>
    </row>
    <row r="133" spans="1:5" ht="18" customHeight="1" x14ac:dyDescent="0.35">
      <c r="A133" s="9">
        <v>5250</v>
      </c>
      <c r="B133" s="76" t="str">
        <f>+VLOOKUP($A133,'input-ark'!$A$1:$F$179,2,FALSE)</f>
        <v>Aktiver i alt</v>
      </c>
      <c r="C133" s="54">
        <f>+VLOOKUP($A133,'input-ark'!$A$1:$I$179,6,FALSE)</f>
        <v>303521.58</v>
      </c>
      <c r="D133" s="54">
        <f>+VLOOKUP($A133,'input-ark'!$A$1:$I$179,3,FALSE)</f>
        <v>276535.40999999997</v>
      </c>
      <c r="E133" s="56"/>
    </row>
    <row r="134" spans="1:5" ht="18" customHeight="1" x14ac:dyDescent="0.4">
      <c r="A134" s="9"/>
      <c r="B134" s="76"/>
      <c r="C134" s="11"/>
      <c r="D134" s="54"/>
      <c r="E134" s="85"/>
    </row>
    <row r="135" spans="1:5" ht="18" customHeight="1" x14ac:dyDescent="0.4">
      <c r="A135" s="9">
        <v>5300</v>
      </c>
      <c r="B135" s="76" t="str">
        <f>+VLOOKUP($A135,'input-ark'!$A$1:$F$179,2,FALSE)</f>
        <v>Passiver</v>
      </c>
      <c r="C135" s="11"/>
      <c r="D135" s="54"/>
      <c r="E135" s="85"/>
    </row>
    <row r="136" spans="1:5" ht="18" customHeight="1" x14ac:dyDescent="0.35">
      <c r="A136" s="9">
        <v>5350</v>
      </c>
      <c r="B136" s="10" t="str">
        <f>+VLOOKUP($A136,'input-ark'!$A$1:$F$179,2,FALSE)</f>
        <v>Egenkapital - Årets start</v>
      </c>
      <c r="C136" s="58">
        <f>+VLOOKUP($A136,'input-ark'!$A$1:$I$179,6,FALSE)</f>
        <v>325513.14</v>
      </c>
      <c r="D136" s="11">
        <f>+VLOOKUP($A136,'input-ark'!$A$1:$I$179,3,FALSE)</f>
        <v>247917.37</v>
      </c>
      <c r="E136" s="70"/>
    </row>
    <row r="137" spans="1:5" ht="18" customHeight="1" x14ac:dyDescent="0.35">
      <c r="A137" s="9">
        <v>5400</v>
      </c>
      <c r="B137" s="10" t="str">
        <f>+VLOOKUP($A137,'input-ark'!$A$1:$F$179,2,FALSE)</f>
        <v>Overført årets resultat</v>
      </c>
      <c r="C137" s="58">
        <f>+VLOOKUP($A137,'input-ark'!$A$1:$I$179,6,FALSE)</f>
        <v>0</v>
      </c>
      <c r="D137" s="11">
        <f>+VLOOKUP($A137,'input-ark'!$A$1:$I$179,3,FALSE)</f>
        <v>0</v>
      </c>
      <c r="E137" s="55"/>
    </row>
    <row r="138" spans="1:5" ht="18" customHeight="1" x14ac:dyDescent="0.35">
      <c r="A138" s="9">
        <v>4700</v>
      </c>
      <c r="B138" s="10" t="str">
        <f>+VLOOKUP($A138,'input-ark'!$A$1:$F$179,2,FALSE)</f>
        <v>Årets resultat</v>
      </c>
      <c r="C138" s="58">
        <f>+VLOOKUP($A138,'input-ark'!$A$1:$I$179,6,FALSE)</f>
        <v>-40981.1</v>
      </c>
      <c r="D138" s="11">
        <f>+VLOOKUP($A138,'input-ark'!$A$1:$I$179,3,FALSE)</f>
        <v>19290.3</v>
      </c>
      <c r="E138" s="55"/>
    </row>
    <row r="139" spans="1:5" ht="18" customHeight="1" x14ac:dyDescent="0.35">
      <c r="A139" s="9">
        <v>5500</v>
      </c>
      <c r="B139" s="10" t="str">
        <f>+VLOOKUP($A139,'input-ark'!$A$1:$F$179,2,FALSE)</f>
        <v>Pulje til Kurser, uddannelse m.m.</v>
      </c>
      <c r="C139" s="58">
        <f>+VLOOKUP($A139,'input-ark'!$A$1:$I$179,6,FALSE)</f>
        <v>18989.54</v>
      </c>
      <c r="D139" s="11">
        <f>+VLOOKUP($A139,'input-ark'!$A$1:$I$179,3,FALSE)</f>
        <v>9327.74</v>
      </c>
      <c r="E139" s="55"/>
    </row>
    <row r="140" spans="1:5" ht="18" customHeight="1" x14ac:dyDescent="0.35">
      <c r="A140" s="9">
        <v>5505</v>
      </c>
      <c r="B140" s="10" t="str">
        <f>+VLOOKUP($A140,'input-ark'!$A$1:$F$179,2,FALSE)</f>
        <v>Pulje til afvikling af Dm i Kreds 4</v>
      </c>
      <c r="C140" s="58">
        <f>+VLOOKUP($A140,'input-ark'!$A$1:$I$179,6,FALSE)</f>
        <v>0</v>
      </c>
      <c r="D140" s="11">
        <f>+VLOOKUP($A140,'input-ark'!$A$1:$I$179,3,FALSE)</f>
        <v>0</v>
      </c>
      <c r="E140" s="55"/>
    </row>
    <row r="141" spans="1:5" ht="18" customHeight="1" x14ac:dyDescent="0.35">
      <c r="A141" s="9">
        <v>5550</v>
      </c>
      <c r="B141" s="10" t="str">
        <f>+VLOOKUP($A141,'input-ark'!$A$1:$F$179,2,FALSE)</f>
        <v>Kreditor - Gæld</v>
      </c>
      <c r="C141" s="58">
        <f>+VLOOKUP($A141,'input-ark'!$A$1:$I$179,6,FALSE)</f>
        <v>0</v>
      </c>
      <c r="D141" s="11">
        <f>+VLOOKUP($A141,'input-ark'!$A$1:$I$179,3,FALSE)</f>
        <v>0</v>
      </c>
      <c r="E141" s="55"/>
    </row>
    <row r="142" spans="1:5" ht="18" customHeight="1" x14ac:dyDescent="0.35">
      <c r="A142" s="9">
        <v>5600</v>
      </c>
      <c r="B142" s="76" t="str">
        <f>+VLOOKUP($A142,'input-ark'!$A$1:$F$179,2,FALSE)</f>
        <v>Passiver i alt</v>
      </c>
      <c r="C142" s="86">
        <f>+VLOOKUP($A142,'input-ark'!$A$1:$I$179,6,FALSE)+C138</f>
        <v>303521.58</v>
      </c>
      <c r="D142" s="54">
        <f>+VLOOKUP($A142,'input-ark'!$A$1:$I$179,3,FALSE)</f>
        <v>276535.40999999997</v>
      </c>
      <c r="E142" s="56"/>
    </row>
    <row r="143" spans="1:5" ht="14.5" customHeight="1" x14ac:dyDescent="0.35"/>
    <row r="144" spans="1:5" ht="25" customHeight="1" x14ac:dyDescent="0.35">
      <c r="A144" s="110" t="s">
        <v>122</v>
      </c>
      <c r="B144" s="110"/>
      <c r="C144" s="110"/>
      <c r="D144" s="110"/>
      <c r="E144"/>
    </row>
    <row r="145" spans="1:5" ht="38" customHeight="1" x14ac:dyDescent="0.35">
      <c r="A145" s="115" t="s">
        <v>11</v>
      </c>
      <c r="B145" s="115"/>
      <c r="C145" s="115"/>
      <c r="D145" s="115"/>
      <c r="E145" s="115"/>
    </row>
    <row r="146" spans="1:5" ht="38" customHeight="1" x14ac:dyDescent="0.35">
      <c r="A146" s="116" t="s">
        <v>19</v>
      </c>
      <c r="B146" s="116"/>
      <c r="C146" s="116"/>
      <c r="D146" s="116"/>
      <c r="E146" s="116"/>
    </row>
    <row r="147" spans="1:5" ht="38" customHeight="1" x14ac:dyDescent="0.35">
      <c r="A147" s="116" t="s">
        <v>20</v>
      </c>
      <c r="B147" s="116"/>
      <c r="C147" s="116"/>
      <c r="D147" s="116"/>
      <c r="E147" s="116"/>
    </row>
  </sheetData>
  <mergeCells count="5">
    <mergeCell ref="A144:D144"/>
    <mergeCell ref="A1:B2"/>
    <mergeCell ref="A145:E145"/>
    <mergeCell ref="A146:E146"/>
    <mergeCell ref="A147:E147"/>
  </mergeCells>
  <pageMargins left="0.98425196850393704" right="0.51181102362204722" top="0.74803149606299213" bottom="0.74803149606299213" header="0.31496062992125984" footer="0.31496062992125984"/>
  <pageSetup paperSize="9" scale="72" orientation="portrait" r:id="rId1"/>
  <headerFooter>
    <oddFooter>&amp;R&amp;9Side &amp;P/&amp;N</oddFooter>
  </headerFooter>
  <rowBreaks count="2" manualBreakCount="2">
    <brk id="49" max="16383" man="1"/>
    <brk id="95" max="16383" man="1"/>
  </rowBreaks>
  <ignoredErrors>
    <ignoredError sqref="C19:E19 C22:E22 C55:E55 C64:E6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E9B46-A12A-4766-B4A4-7FAFD9D02B87}">
  <dimension ref="A2:E47"/>
  <sheetViews>
    <sheetView zoomScaleNormal="100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D2" sqref="D2"/>
    </sheetView>
  </sheetViews>
  <sheetFormatPr defaultRowHeight="14.5" x14ac:dyDescent="0.35"/>
  <cols>
    <col min="1" max="1" width="7" bestFit="1" customWidth="1"/>
    <col min="2" max="2" width="43.54296875" bestFit="1" customWidth="1"/>
    <col min="3" max="5" width="15.6328125" customWidth="1"/>
    <col min="6" max="6" width="16.1796875" customWidth="1"/>
  </cols>
  <sheetData>
    <row r="2" spans="1:5" ht="16" customHeight="1" x14ac:dyDescent="0.35">
      <c r="A2" s="120" t="s">
        <v>123</v>
      </c>
      <c r="B2" s="121"/>
      <c r="C2" s="104">
        <f>'Alle poster'!C2</f>
        <v>45585</v>
      </c>
      <c r="D2" s="105">
        <f>'Alle poster'!D2</f>
        <v>45950</v>
      </c>
      <c r="E2" s="92" t="str">
        <f>'Alle poster'!E2</f>
        <v>Budget 2025</v>
      </c>
    </row>
    <row r="3" spans="1:5" ht="16" customHeight="1" x14ac:dyDescent="0.35">
      <c r="A3" s="102"/>
      <c r="B3" s="108" t="s">
        <v>113</v>
      </c>
      <c r="C3" s="107">
        <f>C5/129</f>
        <v>1891</v>
      </c>
      <c r="D3" s="109">
        <f>'Alle poster'!D3</f>
        <v>1778</v>
      </c>
      <c r="E3" s="103">
        <v>2100</v>
      </c>
    </row>
    <row r="4" spans="1:5" ht="16" customHeight="1" x14ac:dyDescent="0.35">
      <c r="A4" s="96"/>
      <c r="B4" s="97" t="s">
        <v>0</v>
      </c>
      <c r="C4" s="107"/>
      <c r="D4" s="106"/>
      <c r="E4" s="103"/>
    </row>
    <row r="5" spans="1:5" ht="15" customHeight="1" x14ac:dyDescent="0.35">
      <c r="A5" s="59">
        <v>1000</v>
      </c>
      <c r="B5" s="61" t="str">
        <f>+VLOOKUP($A5,'input-ark'!$A$1:$F$120,2,FALSE)</f>
        <v>Kredskontingent</v>
      </c>
      <c r="C5" s="11">
        <f>+VLOOKUP($A5,'input-ark'!$A$1:$F$179,6,FALSE)</f>
        <v>243939</v>
      </c>
      <c r="D5" s="31">
        <f>+VLOOKUP($A5,'input-ark'!$A$1:$F$179,3,FALSE)</f>
        <v>248663</v>
      </c>
      <c r="E5" s="18">
        <f>+VLOOKUP($A5,'input-ark'!$A$1:$I$179,8,FALSE)</f>
        <v>294000</v>
      </c>
    </row>
    <row r="6" spans="1:5" ht="15" customHeight="1" x14ac:dyDescent="0.35">
      <c r="A6" s="59">
        <v>1005</v>
      </c>
      <c r="B6" s="61" t="str">
        <f>+VLOOKUP($A6,'input-ark'!$A$1:$F$120,2,FALSE)</f>
        <v>Manglende afbud fra lokalforeningerne</v>
      </c>
      <c r="C6" s="11">
        <f>+VLOOKUP($A6,'input-ark'!$A$1:$F$179,6,FALSE)</f>
        <v>0</v>
      </c>
      <c r="D6" s="31">
        <f>+VLOOKUP($A6,'input-ark'!$A$1:$F$179,3,FALSE)</f>
        <v>700</v>
      </c>
      <c r="E6" s="18">
        <f>+VLOOKUP($A6,'input-ark'!$A$1:$I$179,8,FALSE)</f>
        <v>600</v>
      </c>
    </row>
    <row r="7" spans="1:5" ht="15" customHeight="1" x14ac:dyDescent="0.35">
      <c r="A7" s="59">
        <v>1007</v>
      </c>
      <c r="B7" s="61" t="str">
        <f>+VLOOKUP($A7,'input-ark'!$A$1:$F$120,2,FALSE)</f>
        <v>Salg af hundeførermærker</v>
      </c>
      <c r="C7" s="11">
        <f>+VLOOKUP($A7,'input-ark'!$A$1:$F$179,6,FALSE)</f>
        <v>0</v>
      </c>
      <c r="D7" s="31">
        <f>+VLOOKUP($A7,'input-ark'!$A$1:$F$179,3,FALSE)</f>
        <v>250</v>
      </c>
      <c r="E7" s="18">
        <f>+VLOOKUP($A7,'input-ark'!$A$1:$I$179,8,FALSE)</f>
        <v>400</v>
      </c>
    </row>
    <row r="8" spans="1:5" ht="15" customHeight="1" x14ac:dyDescent="0.35">
      <c r="A8" s="59">
        <v>1009</v>
      </c>
      <c r="B8" s="61" t="str">
        <f>+VLOOKUP($A8,'input-ark'!$A$1:$F$120,2,FALSE)</f>
        <v>Renter</v>
      </c>
      <c r="C8" s="11">
        <f>+VLOOKUP($A8,'input-ark'!$A$1:$F$179,6,FALSE)</f>
        <v>615.9</v>
      </c>
      <c r="D8" s="31">
        <f>+VLOOKUP($A8,'input-ark'!$A$1:$F$179,3,FALSE)</f>
        <v>93.33</v>
      </c>
      <c r="E8" s="18">
        <f>+VLOOKUP($A8,'input-ark'!$A$1:$I$179,8,FALSE)</f>
        <v>0</v>
      </c>
    </row>
    <row r="9" spans="1:5" ht="15" customHeight="1" x14ac:dyDescent="0.35">
      <c r="A9" s="59">
        <v>1018</v>
      </c>
      <c r="B9" s="61" t="str">
        <f>+VLOOKUP($A9,'input-ark'!$A$1:$F$120,2,FALSE)</f>
        <v>Andre indtægter</v>
      </c>
      <c r="C9" s="11">
        <f>+VLOOKUP($A9,'input-ark'!$A$1:$F$179,6,FALSE)</f>
        <v>4500</v>
      </c>
      <c r="D9" s="31">
        <f>+VLOOKUP($A9,'input-ark'!$A$1:$F$179,3,FALSE)</f>
        <v>2462.3000000000002</v>
      </c>
      <c r="E9" s="18">
        <f>+VLOOKUP($A9,'input-ark'!$A$1:$I$179,8,FALSE)</f>
        <v>0</v>
      </c>
    </row>
    <row r="10" spans="1:5" ht="16" customHeight="1" x14ac:dyDescent="0.35">
      <c r="A10" s="59">
        <v>1019</v>
      </c>
      <c r="B10" s="63" t="str">
        <f>+VLOOKUP($A10,'input-ark'!$A$1:$F$120,2,FALSE)</f>
        <v>Indtægter i alt</v>
      </c>
      <c r="C10" s="54">
        <f>+VLOOKUP($A10,'input-ark'!$A$1:$F$179,6,FALSE)</f>
        <v>249054.9</v>
      </c>
      <c r="D10" s="32">
        <f>+VLOOKUP($A10,'input-ark'!$A$1:$F$179,3,FALSE)</f>
        <v>252168.63</v>
      </c>
      <c r="E10" s="22">
        <f>+VLOOKUP($A10,'input-ark'!$A$1:$I$179,8,FALSE)</f>
        <v>295000</v>
      </c>
    </row>
    <row r="11" spans="1:5" ht="16" customHeight="1" x14ac:dyDescent="0.35">
      <c r="A11" s="59">
        <v>1049</v>
      </c>
      <c r="B11" s="63" t="str">
        <f>+VLOOKUP($A11,'input-ark'!$A$1:$F$120,2,FALSE)</f>
        <v>Udgifter</v>
      </c>
      <c r="C11" s="11"/>
      <c r="D11" s="31"/>
      <c r="E11" s="18"/>
    </row>
    <row r="12" spans="1:5" ht="16" customHeight="1" x14ac:dyDescent="0.35">
      <c r="A12" s="59">
        <v>1119</v>
      </c>
      <c r="B12" s="61" t="str">
        <f>+VLOOKUP($A12,'input-ark'!$A$1:$F$120,2,FALSE)</f>
        <v>Uddannelsesudvalget i alt</v>
      </c>
      <c r="C12" s="11">
        <f>+VLOOKUP($A12,'input-ark'!$A$1:$F$179,6,FALSE)*-1</f>
        <v>-2879.33</v>
      </c>
      <c r="D12" s="31">
        <f>+VLOOKUP($A12,'input-ark'!$A$1:$F$179,3,FALSE)*-1</f>
        <v>-10019.02</v>
      </c>
      <c r="E12" s="18">
        <f>+VLOOKUP($A12,'input-ark'!$A$1:$I$179,8,FALSE)*-1</f>
        <v>-10000</v>
      </c>
    </row>
    <row r="13" spans="1:5" ht="16" customHeight="1" x14ac:dyDescent="0.35">
      <c r="A13" s="59">
        <v>1129</v>
      </c>
      <c r="B13" s="61" t="str">
        <f>+VLOOKUP($A13,'input-ark'!$A$1:$F$120,2,FALSE)</f>
        <v>IGU i alt</v>
      </c>
      <c r="C13" s="11">
        <f>+VLOOKUP($A13,'input-ark'!$A$1:$F$179,6,FALSE)*-1</f>
        <v>-44399.4</v>
      </c>
      <c r="D13" s="31">
        <f>+VLOOKUP($A13,'input-ark'!$A$1:$F$179,3,FALSE)*-1</f>
        <v>4615.16</v>
      </c>
      <c r="E13" s="18">
        <f>+VLOOKUP($A13,'input-ark'!$A$1:$I$179,8,FALSE)*-1</f>
        <v>0</v>
      </c>
    </row>
    <row r="14" spans="1:5" ht="16" customHeight="1" x14ac:dyDescent="0.35">
      <c r="A14" s="59">
        <v>1149</v>
      </c>
      <c r="B14" s="61" t="str">
        <f>+VLOOKUP($A14,'input-ark'!$A$1:$F$120,2,FALSE)</f>
        <v>DcH-programudvalget i alt</v>
      </c>
      <c r="C14" s="11">
        <f>+VLOOKUP($A14,'input-ark'!$A$1:$F$179,6,FALSE)*-1</f>
        <v>-66279.22</v>
      </c>
      <c r="D14" s="31">
        <f>+VLOOKUP($A14,'input-ark'!$A$1:$F$179,3,FALSE)*-1</f>
        <v>-68008.06</v>
      </c>
      <c r="E14" s="18">
        <f>+VLOOKUP($A14,'input-ark'!$A$1:$I$179,8,FALSE)*-1</f>
        <v>-70000</v>
      </c>
    </row>
    <row r="15" spans="1:5" ht="16" customHeight="1" x14ac:dyDescent="0.35">
      <c r="A15" s="59">
        <v>1159</v>
      </c>
      <c r="B15" s="61" t="str">
        <f>+VLOOKUP($A15,'input-ark'!$A$1:$F$120,2,FALSE)</f>
        <v>Agility og hoopersudvalget i alt</v>
      </c>
      <c r="C15" s="11">
        <f>+VLOOKUP($A15,'input-ark'!$A$1:$F$179,6,FALSE)*-1</f>
        <v>-18078.86</v>
      </c>
      <c r="D15" s="31">
        <f>+VLOOKUP($A15,'input-ark'!$A$1:$F$179,3,FALSE)*-1</f>
        <v>-43044.36</v>
      </c>
      <c r="E15" s="18">
        <f>+VLOOKUP($A15,'input-ark'!$A$1:$I$179,8,FALSE)*-1</f>
        <v>-33000</v>
      </c>
    </row>
    <row r="16" spans="1:5" ht="16" customHeight="1" x14ac:dyDescent="0.35">
      <c r="A16" s="59">
        <v>1169</v>
      </c>
      <c r="B16" s="61" t="str">
        <f>+VLOOKUP($A16,'input-ark'!$A$1:$F$120,2,FALSE)</f>
        <v>Rallyudvalget i alt</v>
      </c>
      <c r="C16" s="11">
        <f>+VLOOKUP($A16,'input-ark'!$A$1:$F$179,6,FALSE)*-1</f>
        <v>-26501.82</v>
      </c>
      <c r="D16" s="31">
        <f>+VLOOKUP($A16,'input-ark'!$A$1:$F$179,3,FALSE)*-1</f>
        <v>-13222.94</v>
      </c>
      <c r="E16" s="18">
        <f>+VLOOKUP($A16,'input-ark'!$A$1:$I$179,8,FALSE)*-1</f>
        <v>-12000</v>
      </c>
    </row>
    <row r="17" spans="1:5" ht="16" customHeight="1" x14ac:dyDescent="0.35">
      <c r="A17" s="59">
        <v>1179</v>
      </c>
      <c r="B17" s="61" t="str">
        <f>+VLOOKUP($A17,'input-ark'!$A$1:$F$120,2,FALSE)</f>
        <v>Noseworkudvalget i alt</v>
      </c>
      <c r="C17" s="11">
        <f>+VLOOKUP($A17,'input-ark'!$A$1:$F$179,6,FALSE)*-1</f>
        <v>-5860.18</v>
      </c>
      <c r="D17" s="31">
        <f>+VLOOKUP($A17,'input-ark'!$A$1:$F$179,3,FALSE)*-1</f>
        <v>-3578.77</v>
      </c>
      <c r="E17" s="18">
        <f>+VLOOKUP($A17,'input-ark'!$A$1:$I$179,8,FALSE)*-1</f>
        <v>-10000</v>
      </c>
    </row>
    <row r="18" spans="1:5" ht="16" customHeight="1" x14ac:dyDescent="0.35">
      <c r="A18" s="59">
        <v>1189</v>
      </c>
      <c r="B18" s="61" t="str">
        <f>+VLOOKUP($A18,'input-ark'!$A$1:$F$120,2,FALSE)</f>
        <v>Nordiskudvalg i alt</v>
      </c>
      <c r="C18" s="11">
        <f>+VLOOKUP($A18,'input-ark'!$A$1:$F$179,6,FALSE)*-1</f>
        <v>0</v>
      </c>
      <c r="D18" s="31">
        <f>+VLOOKUP($A18,'input-ark'!$A$1:$F$179,3,FALSE)*-1</f>
        <v>-957.2</v>
      </c>
      <c r="E18" s="18">
        <f>+VLOOKUP($A18,'input-ark'!$A$1:$I$179,8,FALSE)*-1</f>
        <v>-2000</v>
      </c>
    </row>
    <row r="19" spans="1:5" ht="16" customHeight="1" x14ac:dyDescent="0.35">
      <c r="A19" s="59">
        <v>1209</v>
      </c>
      <c r="B19" s="61" t="str">
        <f>+VLOOKUP($A19,'input-ark'!$A$1:$F$120,2,FALSE)</f>
        <v>Brugshundeudvalget i alt</v>
      </c>
      <c r="C19" s="11">
        <f>+VLOOKUP($A19,'input-ark'!$A$1:$F$179,6,FALSE)*-1</f>
        <v>-9097.7800000000007</v>
      </c>
      <c r="D19" s="31">
        <f>+VLOOKUP($A19,'input-ark'!$A$1:$F$179,3,FALSE)*-1</f>
        <v>-1000.28</v>
      </c>
      <c r="E19" s="18">
        <f>+VLOOKUP($A19,'input-ark'!$A$1:$I$179,8,FALSE)*-1</f>
        <v>-6000</v>
      </c>
    </row>
    <row r="20" spans="1:5" ht="16" customHeight="1" x14ac:dyDescent="0.35">
      <c r="A20" s="59">
        <v>1219</v>
      </c>
      <c r="B20" s="91" t="str">
        <f>+VLOOKUP($A20,'input-ark'!$A$1:$F$120,2,FALSE)</f>
        <v>Konsulenttjenesten i alt</v>
      </c>
      <c r="C20" s="11">
        <f>+VLOOKUP($A20,'input-ark'!$A$1:$F$179,6,FALSE)*-1</f>
        <v>-15361.5</v>
      </c>
      <c r="D20" s="31">
        <f>+VLOOKUP($A20,'input-ark'!$A$1:$F$179,3,FALSE)*-1</f>
        <v>-2866</v>
      </c>
      <c r="E20" s="18">
        <f>+VLOOKUP($A20,'input-ark'!$A$1:$I$179,8,FALSE)*-1</f>
        <v>-11000</v>
      </c>
    </row>
    <row r="21" spans="1:5" ht="16" customHeight="1" x14ac:dyDescent="0.35">
      <c r="A21" s="59">
        <v>1249</v>
      </c>
      <c r="B21" s="61" t="str">
        <f>+VLOOKUP($A21,'input-ark'!$A$1:$F$120,2,FALSE)</f>
        <v>Eftersøgningsudvalget i alt</v>
      </c>
      <c r="C21" s="11">
        <f>+VLOOKUP($A21,'input-ark'!$A$1:$F$179,6,FALSE)*-1</f>
        <v>-1875</v>
      </c>
      <c r="D21" s="31">
        <f>+VLOOKUP($A21,'input-ark'!$A$1:$F$179,3,FALSE)*-1</f>
        <v>-5957.5</v>
      </c>
      <c r="E21" s="18">
        <f>+VLOOKUP($A21,'input-ark'!$A$1:$I$179,8,FALSE)*-1</f>
        <v>-6000</v>
      </c>
    </row>
    <row r="22" spans="1:5" ht="16" customHeight="1" x14ac:dyDescent="0.35">
      <c r="A22" s="59">
        <v>1260</v>
      </c>
      <c r="B22" s="63" t="str">
        <f>+VLOOKUP($A22,'input-ark'!$A$1:$F$120,2,FALSE)</f>
        <v>Udvalgene i alt</v>
      </c>
      <c r="C22" s="54">
        <f>+VLOOKUP($A22,'input-ark'!$A$1:$F$179,6,FALSE)*-1</f>
        <v>-190333.09</v>
      </c>
      <c r="D22" s="32">
        <f>+VLOOKUP($A22,'input-ark'!$A$1:$F$179,3,FALSE)*-1</f>
        <v>-144038.97</v>
      </c>
      <c r="E22" s="22">
        <f>+VLOOKUP($A22,'input-ark'!$A$1:$I$179,8,FALSE)*-1</f>
        <v>-160000</v>
      </c>
    </row>
    <row r="23" spans="1:5" ht="16" customHeight="1" x14ac:dyDescent="0.35">
      <c r="A23" s="59">
        <v>1300</v>
      </c>
      <c r="B23" s="63" t="str">
        <f>+VLOOKUP($A23,'input-ark'!$A$1:$F$120,2,FALSE)</f>
        <v>Kredsbestyrelsen</v>
      </c>
      <c r="C23" s="11"/>
      <c r="D23" s="31"/>
      <c r="E23" s="18"/>
    </row>
    <row r="24" spans="1:5" ht="16" customHeight="1" x14ac:dyDescent="0.35">
      <c r="A24" s="59">
        <v>1309</v>
      </c>
      <c r="B24" s="61" t="str">
        <f>+VLOOKUP($A24,'input-ark'!$A$1:$F$120,2,FALSE)</f>
        <v>Kurser og efteruddannelse i alt</v>
      </c>
      <c r="C24" s="11">
        <f>+VLOOKUP($A24,'input-ark'!$A$1:$F$179,6,FALSE)*-1</f>
        <v>-13888.17</v>
      </c>
      <c r="D24" s="31">
        <f>+VLOOKUP($A24,'input-ark'!$A$1:$F$179,3,FALSE)*-1</f>
        <v>0</v>
      </c>
      <c r="E24" s="18">
        <f>+VLOOKUP($A24,'input-ark'!$A$1:$I$179,8,FALSE)*-1</f>
        <v>-3000</v>
      </c>
    </row>
    <row r="25" spans="1:5" ht="16" customHeight="1" x14ac:dyDescent="0.35">
      <c r="A25" s="59">
        <v>1319</v>
      </c>
      <c r="B25" s="61" t="str">
        <f>+VLOOKUP($A25,'input-ark'!$A$1:$F$120,2,FALSE)</f>
        <v>Udgifter til Kredsbestyrelse- og kredsråd</v>
      </c>
      <c r="C25" s="11">
        <f>+VLOOKUP($A25,'input-ark'!$A$1:$F$179,6,FALSE)*-1</f>
        <v>-24785.02</v>
      </c>
      <c r="D25" s="31">
        <f>+VLOOKUP($A25,'input-ark'!$A$1:$F$179,3,FALSE)*-1</f>
        <v>-25703.84</v>
      </c>
      <c r="E25" s="18">
        <f>+VLOOKUP($A25,'input-ark'!$A$1:$I$179,8,FALSE)*-1</f>
        <v>-40000</v>
      </c>
    </row>
    <row r="26" spans="1:5" ht="16" customHeight="1" x14ac:dyDescent="0.35">
      <c r="A26" s="59">
        <v>1350</v>
      </c>
      <c r="B26" s="61" t="str">
        <f>+VLOOKUP($A26,'input-ark'!$A$1:$F$120,2,FALSE)</f>
        <v>Forretningsudvalget i alt</v>
      </c>
      <c r="C26" s="11">
        <f>+VLOOKUP($A26,'input-ark'!$A$1:$F$179,6,FALSE)*-1</f>
        <v>-49557.49</v>
      </c>
      <c r="D26" s="31">
        <f>+VLOOKUP($A26,'input-ark'!$A$1:$F$179,3,FALSE)*-1</f>
        <v>-40869.379999999997</v>
      </c>
      <c r="E26" s="18">
        <f>+VLOOKUP($A26,'input-ark'!$A$1:$I$179,8,FALSE)*-1</f>
        <v>-57000</v>
      </c>
    </row>
    <row r="27" spans="1:5" ht="16" customHeight="1" x14ac:dyDescent="0.35">
      <c r="A27" s="59">
        <v>4618</v>
      </c>
      <c r="B27" s="61" t="str">
        <f>+VLOOKUP($A27,'input-ark'!$A$1:$F$120,2,FALSE)</f>
        <v>Administration og drift i alt</v>
      </c>
      <c r="C27" s="11">
        <f>+VLOOKUP($A27,'input-ark'!$A$1:$F$179,6,FALSE)*-1</f>
        <v>-11472.23</v>
      </c>
      <c r="D27" s="31">
        <f>+VLOOKUP($A27,'input-ark'!$A$1:$F$179,3,FALSE)*-1</f>
        <v>-22266.14</v>
      </c>
      <c r="E27" s="18">
        <f>+VLOOKUP($A27,'input-ark'!$A$1:$I$179,8,FALSE)*-1</f>
        <v>-28000</v>
      </c>
    </row>
    <row r="28" spans="1:5" ht="16" customHeight="1" x14ac:dyDescent="0.35">
      <c r="A28" s="59">
        <v>4619</v>
      </c>
      <c r="B28" s="63" t="str">
        <f>+VLOOKUP($A28,'input-ark'!$A$1:$F$120,2,FALSE)</f>
        <v>Kredsbestyrelsen i alt</v>
      </c>
      <c r="C28" s="54">
        <f>+VLOOKUP($A28,'input-ark'!$A$1:$F$179,6,FALSE)*-1</f>
        <v>-99702.91</v>
      </c>
      <c r="D28" s="32">
        <f>+VLOOKUP($A28,'input-ark'!$A$1:$F$179,3,FALSE)*-1</f>
        <v>-88839.360000000001</v>
      </c>
      <c r="E28" s="22">
        <f>+VLOOKUP($A28,'input-ark'!$A$1:$I$179,8,FALSE)*-1</f>
        <v>-128000</v>
      </c>
    </row>
    <row r="29" spans="1:5" ht="16" customHeight="1" x14ac:dyDescent="0.35">
      <c r="A29" s="59">
        <v>4699</v>
      </c>
      <c r="B29" s="63" t="str">
        <f>+VLOOKUP($A29,'input-ark'!$A$1:$F$120,2,FALSE)</f>
        <v>Udgifter i alt</v>
      </c>
      <c r="C29" s="54">
        <f>+VLOOKUP($A29,'input-ark'!$A$1:$F$179,6,FALSE)*-1</f>
        <v>-290036</v>
      </c>
      <c r="D29" s="32">
        <f>+VLOOKUP($A29,'input-ark'!$A$1:$F$179,3,FALSE)*-1</f>
        <v>-232878.33</v>
      </c>
      <c r="E29" s="22">
        <f>+VLOOKUP($A29,'input-ark'!$A$1:$I$179,8,FALSE)*-1</f>
        <v>-288000</v>
      </c>
    </row>
    <row r="30" spans="1:5" ht="16" customHeight="1" x14ac:dyDescent="0.35">
      <c r="A30" s="59">
        <v>4700</v>
      </c>
      <c r="B30" s="63" t="str">
        <f>+VLOOKUP($A30,'input-ark'!$A$1:$F$120,2,FALSE)</f>
        <v>Årets resultat</v>
      </c>
      <c r="C30" s="54">
        <f>+VLOOKUP($A30,'input-ark'!$A$1:$F$179,6,FALSE)</f>
        <v>-40981.1</v>
      </c>
      <c r="D30" s="32">
        <f>+VLOOKUP($A30,'input-ark'!$A$1:$F$179,3,FALSE)</f>
        <v>19290.3</v>
      </c>
      <c r="E30" s="22">
        <f>+VLOOKUP($A30,'input-ark'!$A$1:$I$179,8,FALSE)</f>
        <v>7000</v>
      </c>
    </row>
    <row r="31" spans="1:5" ht="16" customHeight="1" x14ac:dyDescent="0.35">
      <c r="A31" s="59"/>
      <c r="B31" s="64"/>
      <c r="C31" s="11"/>
      <c r="D31" s="31"/>
    </row>
    <row r="32" spans="1:5" ht="16" customHeight="1" x14ac:dyDescent="0.35">
      <c r="A32" s="65">
        <v>5001</v>
      </c>
      <c r="B32" s="63" t="str">
        <f>+VLOOKUP($A32,'input-ark'!$A$1:$F$179,2,FALSE)</f>
        <v>Aktiver</v>
      </c>
      <c r="C32" s="11">
        <f>+VLOOKUP($A32,'input-ark'!$A$1:$F$179,6,FALSE)</f>
        <v>0</v>
      </c>
      <c r="D32" s="31">
        <f>+VLOOKUP($A32,'input-ark'!$A$1:$F$179,3,FALSE)</f>
        <v>0</v>
      </c>
    </row>
    <row r="33" spans="1:4" ht="16" customHeight="1" x14ac:dyDescent="0.35">
      <c r="A33" s="59">
        <v>5050</v>
      </c>
      <c r="B33" s="61" t="str">
        <f>+VLOOKUP($A33,'input-ark'!$A$1:$F$179,2,FALSE)</f>
        <v>Debitor - Tilgodehavende</v>
      </c>
      <c r="C33" s="11">
        <f>+VLOOKUP($A33,'input-ark'!$A$1:$F$179,6,FALSE)</f>
        <v>20539</v>
      </c>
      <c r="D33" s="31">
        <f>+VLOOKUP($A33,'input-ark'!$A$1:$F$179,3,FALSE)</f>
        <v>18480</v>
      </c>
    </row>
    <row r="34" spans="1:4" ht="16" customHeight="1" x14ac:dyDescent="0.35">
      <c r="A34" s="59">
        <v>5100</v>
      </c>
      <c r="B34" s="61" t="str">
        <f>+VLOOKUP($A34,'input-ark'!$A$1:$F$179,2,FALSE)</f>
        <v>AL - Drift konto</v>
      </c>
      <c r="C34" s="11">
        <f>+VLOOKUP($A34,'input-ark'!$A$1:$F$179,6,FALSE)</f>
        <v>282982.58</v>
      </c>
      <c r="D34" s="31">
        <f>+VLOOKUP($A34,'input-ark'!$A$1:$F$179,3,FALSE)</f>
        <v>258055.41</v>
      </c>
    </row>
    <row r="35" spans="1:4" ht="16" customHeight="1" x14ac:dyDescent="0.35">
      <c r="A35" s="59">
        <v>5250</v>
      </c>
      <c r="B35" s="63" t="str">
        <f>+VLOOKUP($A35,'input-ark'!$A$1:$F$179,2,FALSE)</f>
        <v>Aktiver i alt</v>
      </c>
      <c r="C35" s="54">
        <f>+VLOOKUP($A35,'input-ark'!$A$1:$F$179,6,FALSE)</f>
        <v>303521.58</v>
      </c>
      <c r="D35" s="32">
        <f>+VLOOKUP($A35,'input-ark'!$A$1:$F$179,3,FALSE)</f>
        <v>276535.40999999997</v>
      </c>
    </row>
    <row r="36" spans="1:4" ht="16" customHeight="1" x14ac:dyDescent="0.35">
      <c r="A36" s="66"/>
      <c r="B36" s="62" t="s">
        <v>5</v>
      </c>
      <c r="C36" s="11"/>
      <c r="D36" s="31"/>
    </row>
    <row r="37" spans="1:4" ht="16" customHeight="1" x14ac:dyDescent="0.35">
      <c r="A37" s="59">
        <v>5350</v>
      </c>
      <c r="B37" s="61" t="str">
        <f>+VLOOKUP($A37,'input-ark'!$A$1:$F$179,2,FALSE)</f>
        <v>Egenkapital - Årets start</v>
      </c>
      <c r="C37" s="11">
        <f>+VLOOKUP($A37,'input-ark'!$A$1:$F$179,6,FALSE)</f>
        <v>325513.14</v>
      </c>
      <c r="D37" s="31">
        <f>+VLOOKUP($A37,'input-ark'!$A$1:$F$179,3,FALSE)</f>
        <v>247917.37</v>
      </c>
    </row>
    <row r="38" spans="1:4" ht="16" customHeight="1" x14ac:dyDescent="0.35">
      <c r="A38" s="59">
        <v>5400</v>
      </c>
      <c r="B38" s="61" t="str">
        <f>+VLOOKUP($A38,'input-ark'!$A$1:$F$179,2,FALSE)</f>
        <v>Overført årets resultat</v>
      </c>
      <c r="C38" s="11">
        <f>+VLOOKUP($A38,'input-ark'!$A$1:$F$179,6,FALSE)</f>
        <v>0</v>
      </c>
      <c r="D38" s="31">
        <f>+VLOOKUP($A38,'input-ark'!$A$1:$F$179,3,FALSE)</f>
        <v>0</v>
      </c>
    </row>
    <row r="39" spans="1:4" ht="16" customHeight="1" x14ac:dyDescent="0.35">
      <c r="A39" s="59">
        <v>4700</v>
      </c>
      <c r="B39" s="61" t="str">
        <f>+VLOOKUP($A39,'input-ark'!$A$1:$F$179,2,FALSE)</f>
        <v>Årets resultat</v>
      </c>
      <c r="C39" s="11">
        <f>+VLOOKUP($A39,'input-ark'!$A$1:$F$179,6,FALSE)</f>
        <v>-40981.1</v>
      </c>
      <c r="D39" s="31">
        <f>+VLOOKUP($A39,'input-ark'!$A$1:$F$179,3,FALSE)</f>
        <v>19290.3</v>
      </c>
    </row>
    <row r="40" spans="1:4" ht="16" customHeight="1" x14ac:dyDescent="0.35">
      <c r="A40" s="59">
        <v>5500</v>
      </c>
      <c r="B40" s="61" t="str">
        <f>+VLOOKUP($A40,'input-ark'!$A$1:$F$179,2,FALSE)</f>
        <v>Pulje til Kurser, uddannelse m.m.</v>
      </c>
      <c r="C40" s="11">
        <f>+VLOOKUP($A40,'input-ark'!$A$1:$F$179,6,FALSE)</f>
        <v>18989.54</v>
      </c>
      <c r="D40" s="31">
        <f>+VLOOKUP($A40,'input-ark'!$A$1:$F$179,3,FALSE)</f>
        <v>9327.74</v>
      </c>
    </row>
    <row r="41" spans="1:4" ht="16" customHeight="1" x14ac:dyDescent="0.35">
      <c r="A41" s="59">
        <v>5550</v>
      </c>
      <c r="B41" s="61" t="str">
        <f>+VLOOKUP($A41,'input-ark'!$A$1:$F$179,2,FALSE)</f>
        <v>Kreditor - Gæld</v>
      </c>
      <c r="C41" s="11">
        <f>+VLOOKUP($A41,'input-ark'!$A$1:$F$179,6,FALSE)</f>
        <v>0</v>
      </c>
      <c r="D41" s="31">
        <f>+VLOOKUP($A41,'input-ark'!$A$1:$F$179,3,FALSE)</f>
        <v>0</v>
      </c>
    </row>
    <row r="42" spans="1:4" ht="16" customHeight="1" x14ac:dyDescent="0.35">
      <c r="A42" s="59">
        <v>5600</v>
      </c>
      <c r="B42" s="63" t="str">
        <f>+VLOOKUP($A42,'input-ark'!$A$1:$F$179,2,FALSE)</f>
        <v>Passiver i alt</v>
      </c>
      <c r="C42" s="54">
        <f>+VLOOKUP($A42,'input-ark'!$A$1:$F$179,6,FALSE)</f>
        <v>344502.68</v>
      </c>
      <c r="D42" s="32">
        <f>+VLOOKUP($A42,'input-ark'!$A$1:$F$179,3,FALSE)</f>
        <v>276535.40999999997</v>
      </c>
    </row>
    <row r="44" spans="1:4" ht="25" customHeight="1" x14ac:dyDescent="0.35">
      <c r="A44" s="118" t="s">
        <v>121</v>
      </c>
      <c r="B44" s="118"/>
      <c r="C44" s="118"/>
      <c r="D44" s="118"/>
    </row>
    <row r="45" spans="1:4" ht="25" customHeight="1" x14ac:dyDescent="0.35">
      <c r="A45" s="119" t="s">
        <v>11</v>
      </c>
      <c r="B45" s="119"/>
      <c r="C45" s="119"/>
      <c r="D45" s="119"/>
    </row>
    <row r="46" spans="1:4" ht="25" customHeight="1" x14ac:dyDescent="0.35">
      <c r="A46" s="117" t="s">
        <v>19</v>
      </c>
      <c r="B46" s="117"/>
      <c r="C46" s="117"/>
      <c r="D46" s="117"/>
    </row>
    <row r="47" spans="1:4" ht="25" customHeight="1" x14ac:dyDescent="0.35">
      <c r="A47" s="117" t="s">
        <v>20</v>
      </c>
      <c r="B47" s="117"/>
      <c r="C47" s="117"/>
      <c r="D47" s="117"/>
    </row>
  </sheetData>
  <mergeCells count="5">
    <mergeCell ref="A47:D47"/>
    <mergeCell ref="A44:D44"/>
    <mergeCell ref="A45:D45"/>
    <mergeCell ref="A46:D46"/>
    <mergeCell ref="A2:B2"/>
  </mergeCells>
  <pageMargins left="0.78740157480314965" right="0.70866141732283472" top="0.55118110236220474" bottom="0.55118110236220474" header="0.31496062992125984" footer="0.31496062992125984"/>
  <pageSetup paperSize="9" scale="85" orientation="portrait" r:id="rId1"/>
  <ignoredErrors>
    <ignoredError sqref="B34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27922-8D20-4FF2-BAF1-94E0FC083103}">
  <dimension ref="A3:C9"/>
  <sheetViews>
    <sheetView workbookViewId="0">
      <selection activeCell="C5" sqref="C5:C8"/>
    </sheetView>
  </sheetViews>
  <sheetFormatPr defaultRowHeight="14.5" x14ac:dyDescent="0.35"/>
  <cols>
    <col min="1" max="1" width="7" bestFit="1" customWidth="1"/>
    <col min="2" max="2" width="47.54296875" bestFit="1" customWidth="1"/>
    <col min="3" max="3" width="18.6328125" customWidth="1"/>
  </cols>
  <sheetData>
    <row r="3" spans="1:3" ht="18" customHeight="1" x14ac:dyDescent="0.4">
      <c r="A3" s="95"/>
      <c r="B3" s="95" t="s">
        <v>18</v>
      </c>
      <c r="C3" s="94" t="s">
        <v>107</v>
      </c>
    </row>
    <row r="4" spans="1:3" ht="18" customHeight="1" x14ac:dyDescent="0.35">
      <c r="A4" s="15">
        <v>1122</v>
      </c>
      <c r="B4" s="16" t="str">
        <f>+VLOOKUP($A4,'input-ark'!$A$1:$F$120,2,FALSE)</f>
        <v>Indtægter fra lokalforeningerne</v>
      </c>
      <c r="C4" s="14">
        <f>+VLOOKUP($A4,'input-ark'!$A$1:$F$120,3,FALSE)</f>
        <v>148820</v>
      </c>
    </row>
    <row r="5" spans="1:3" ht="18" customHeight="1" x14ac:dyDescent="0.35">
      <c r="A5" s="15">
        <v>1123</v>
      </c>
      <c r="B5" s="16" t="str">
        <f>+VLOOKUP($A5,'input-ark'!$A$1:$F$120,2,FALSE)</f>
        <v>Forplejning</v>
      </c>
      <c r="C5" s="14">
        <f>+VLOOKUP($A5,'input-ark'!$A$1:$F$120,3,FALSE)*-1</f>
        <v>-59080</v>
      </c>
    </row>
    <row r="6" spans="1:3" ht="18" customHeight="1" x14ac:dyDescent="0.35">
      <c r="A6" s="15">
        <v>1125</v>
      </c>
      <c r="B6" s="16" t="str">
        <f>+VLOOKUP($A6,'input-ark'!$A$1:$F$120,2,FALSE)</f>
        <v>Kørsel</v>
      </c>
      <c r="C6" s="14">
        <f>+VLOOKUP($A6,'input-ark'!$A$1:$F$120,3,FALSE)*-1</f>
        <v>-82859.839999999997</v>
      </c>
    </row>
    <row r="7" spans="1:3" ht="18" customHeight="1" x14ac:dyDescent="0.35">
      <c r="A7" s="15">
        <v>1126</v>
      </c>
      <c r="B7" s="16" t="str">
        <f>+VLOOKUP($A7,'input-ark'!$A$1:$F$120,2,FALSE)</f>
        <v>Honorar</v>
      </c>
      <c r="C7" s="14">
        <f>+VLOOKUP($A7,'input-ark'!$A$1:$F$120,3,FALSE)*-1</f>
        <v>-1000</v>
      </c>
    </row>
    <row r="8" spans="1:3" ht="18" customHeight="1" x14ac:dyDescent="0.35">
      <c r="A8" s="15">
        <v>1128</v>
      </c>
      <c r="B8" s="16" t="str">
        <f>+VLOOKUP($A8,'input-ark'!$A$1:$F$120,2,FALSE)</f>
        <v>Materialer og andre udgifter</v>
      </c>
      <c r="C8" s="14">
        <f>+VLOOKUP($A8,'input-ark'!$A$1:$F$120,3,FALSE)*-1</f>
        <v>-1265</v>
      </c>
    </row>
    <row r="9" spans="1:3" ht="18" customHeight="1" x14ac:dyDescent="0.35">
      <c r="A9" s="15">
        <v>1129</v>
      </c>
      <c r="B9" s="77" t="str">
        <f>+VLOOKUP($A9,'input-ark'!$A$1:$F$120,2,FALSE)</f>
        <v>IGU i alt</v>
      </c>
      <c r="C9" s="17">
        <f>+VLOOKUP($A9,'input-ark'!$A$1:$F$120,3,FALSE)*-1</f>
        <v>4615.16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Navngivne områder</vt:lpstr>
      </vt:variant>
      <vt:variant>
        <vt:i4>1</vt:i4>
      </vt:variant>
    </vt:vector>
  </HeadingPairs>
  <TitlesOfParts>
    <vt:vector size="5" baseType="lpstr">
      <vt:lpstr>input-ark</vt:lpstr>
      <vt:lpstr>Alle poster</vt:lpstr>
      <vt:lpstr>Udvalg</vt:lpstr>
      <vt:lpstr>IGU</vt:lpstr>
      <vt:lpstr>'Alle poster'!Udskriftstitler</vt:lpstr>
    </vt:vector>
  </TitlesOfParts>
  <Company>DcH Kreds 4 20828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20828Bruger</dc:creator>
  <cp:lastModifiedBy>DcH Kreds 4</cp:lastModifiedBy>
  <cp:lastPrinted>2025-10-20T11:49:52Z</cp:lastPrinted>
  <dcterms:created xsi:type="dcterms:W3CDTF">2014-04-18T17:21:18Z</dcterms:created>
  <dcterms:modified xsi:type="dcterms:W3CDTF">2025-10-20T13:22:01Z</dcterms:modified>
</cp:coreProperties>
</file>